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AE9BBD58-359F-46C6-9EDD-3CF1304794D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EC!$A$1:$AK$84</definedName>
    <definedName name="_xlnm.Print_Area" localSheetId="4">FS!$A$1:$AK$84</definedName>
    <definedName name="_xlnm.Print_Area" localSheetId="5">GT!$A$1:$AK$84</definedName>
    <definedName name="_xlnm.Print_Area" localSheetId="6">KZ!$A$1:$AK$84</definedName>
    <definedName name="_xlnm.Print_Area" localSheetId="7">LP!$A$1:$AK$84</definedName>
    <definedName name="_xlnm.Print_Area" localSheetId="8">MP!$A$1:$AK$84</definedName>
    <definedName name="_xlnm.Print_Area" localSheetId="9">NC!$A$1:$AK$84</definedName>
    <definedName name="_xlnm.Print_Area" localSheetId="10">NW!$A$1:$AK$84</definedName>
    <definedName name="_xlnm.Print_Area" localSheetId="1">'Summary per Metro'!$A$1:$AK$84</definedName>
    <definedName name="_xlnm.Print_Area" localSheetId="0">'Summary per Province'!$A$1:$AK$84</definedName>
    <definedName name="_xlnm.Print_Area" localSheetId="2">'Summary per Top 19'!$A$1:$AK$84</definedName>
    <definedName name="_xlnm.Print_Area" localSheetId="11">WC!$A$1:$AK$84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G45" i="12"/>
  <c r="AJ45" i="12" s="1"/>
  <c r="AE45" i="12"/>
  <c r="AD45" i="12"/>
  <c r="AF45" i="12" s="1"/>
  <c r="W45" i="12"/>
  <c r="V45" i="12"/>
  <c r="X45" i="12" s="1"/>
  <c r="S45" i="12"/>
  <c r="R45" i="12"/>
  <c r="T45" i="12" s="1"/>
  <c r="O45" i="12"/>
  <c r="N45" i="12"/>
  <c r="P45" i="12" s="1"/>
  <c r="K45" i="12"/>
  <c r="J45" i="12"/>
  <c r="L45" i="12" s="1"/>
  <c r="H45" i="12"/>
  <c r="G45" i="12"/>
  <c r="I45" i="12" s="1"/>
  <c r="E45" i="12"/>
  <c r="D45" i="12"/>
  <c r="F45" i="12" s="1"/>
  <c r="AI44" i="12"/>
  <c r="AH44" i="12"/>
  <c r="AG44" i="12"/>
  <c r="AF44" i="12"/>
  <c r="AE44" i="12"/>
  <c r="AD44" i="12"/>
  <c r="W44" i="12"/>
  <c r="V44" i="12"/>
  <c r="X44" i="12" s="1"/>
  <c r="S44" i="12"/>
  <c r="R44" i="12"/>
  <c r="O44" i="12"/>
  <c r="N44" i="12"/>
  <c r="P44" i="12" s="1"/>
  <c r="K44" i="12"/>
  <c r="AA44" i="12" s="1"/>
  <c r="J44" i="12"/>
  <c r="L44" i="12" s="1"/>
  <c r="H44" i="12"/>
  <c r="G44" i="12"/>
  <c r="E44" i="12"/>
  <c r="D44" i="12"/>
  <c r="F44" i="12" s="1"/>
  <c r="AJ43" i="12"/>
  <c r="AF43" i="12"/>
  <c r="AK43" i="12" s="1"/>
  <c r="AA43" i="12"/>
  <c r="Z43" i="12"/>
  <c r="AB43" i="12" s="1"/>
  <c r="AC43" i="12" s="1"/>
  <c r="X43" i="12"/>
  <c r="T43" i="12"/>
  <c r="U43" i="12" s="1"/>
  <c r="P43" i="12"/>
  <c r="L43" i="12"/>
  <c r="I43" i="12"/>
  <c r="Y43" i="12" s="1"/>
  <c r="F43" i="12"/>
  <c r="M43" i="12" s="1"/>
  <c r="AJ42" i="12"/>
  <c r="AF42" i="12"/>
  <c r="AA42" i="12"/>
  <c r="Z42" i="12"/>
  <c r="AB42" i="12" s="1"/>
  <c r="X42" i="12"/>
  <c r="T42" i="12"/>
  <c r="U42" i="12" s="1"/>
  <c r="P42" i="12"/>
  <c r="L42" i="12"/>
  <c r="I42" i="12"/>
  <c r="F42" i="12"/>
  <c r="AJ41" i="12"/>
  <c r="AF41" i="12"/>
  <c r="AK41" i="12" s="1"/>
  <c r="AA41" i="12"/>
  <c r="Z41" i="12"/>
  <c r="AB41" i="12" s="1"/>
  <c r="X41" i="12"/>
  <c r="U41" i="12"/>
  <c r="T41" i="12"/>
  <c r="P41" i="12"/>
  <c r="L41" i="12"/>
  <c r="I41" i="12"/>
  <c r="Y41" i="12" s="1"/>
  <c r="F41" i="12"/>
  <c r="AJ40" i="12"/>
  <c r="AF40" i="12"/>
  <c r="AA40" i="12"/>
  <c r="Z40" i="12"/>
  <c r="AB40" i="12" s="1"/>
  <c r="X40" i="12"/>
  <c r="T40" i="12"/>
  <c r="P40" i="12"/>
  <c r="AK40" i="12" s="1"/>
  <c r="L40" i="12"/>
  <c r="I40" i="12"/>
  <c r="F40" i="12"/>
  <c r="AI39" i="12"/>
  <c r="AH39" i="12"/>
  <c r="AG39" i="12"/>
  <c r="AJ39" i="12" s="1"/>
  <c r="AE39" i="12"/>
  <c r="AD39" i="12"/>
  <c r="W39" i="12"/>
  <c r="V39" i="12"/>
  <c r="S39" i="12"/>
  <c r="R39" i="12"/>
  <c r="O39" i="12"/>
  <c r="N39" i="12"/>
  <c r="P39" i="12" s="1"/>
  <c r="K39" i="12"/>
  <c r="AA39" i="12" s="1"/>
  <c r="J39" i="12"/>
  <c r="L39" i="12" s="1"/>
  <c r="H39" i="12"/>
  <c r="G39" i="12"/>
  <c r="I39" i="12" s="1"/>
  <c r="E39" i="12"/>
  <c r="D39" i="12"/>
  <c r="F39" i="12" s="1"/>
  <c r="AJ38" i="12"/>
  <c r="AF38" i="12"/>
  <c r="AA38" i="12"/>
  <c r="Z38" i="12"/>
  <c r="X38" i="12"/>
  <c r="T38" i="12"/>
  <c r="P38" i="12"/>
  <c r="Q38" i="12" s="1"/>
  <c r="M38" i="12"/>
  <c r="L38" i="12"/>
  <c r="I38" i="12"/>
  <c r="Y38" i="12" s="1"/>
  <c r="F38" i="12"/>
  <c r="AJ37" i="12"/>
  <c r="AF37" i="12"/>
  <c r="AA37" i="12"/>
  <c r="Z37" i="12"/>
  <c r="AB37" i="12" s="1"/>
  <c r="X37" i="12"/>
  <c r="T37" i="12"/>
  <c r="U37" i="12" s="1"/>
  <c r="P37" i="12"/>
  <c r="L37" i="12"/>
  <c r="I37" i="12"/>
  <c r="F37" i="12"/>
  <c r="M37" i="12" s="1"/>
  <c r="AJ36" i="12"/>
  <c r="AF36" i="12"/>
  <c r="AK36" i="12" s="1"/>
  <c r="AA36" i="12"/>
  <c r="Z36" i="12"/>
  <c r="X36" i="12"/>
  <c r="T36" i="12"/>
  <c r="U36" i="12" s="1"/>
  <c r="P36" i="12"/>
  <c r="Q36" i="12" s="1"/>
  <c r="L36" i="12"/>
  <c r="I36" i="12"/>
  <c r="F36" i="12"/>
  <c r="M36" i="12" s="1"/>
  <c r="AJ35" i="12"/>
  <c r="AF35" i="12"/>
  <c r="AA35" i="12"/>
  <c r="Z35" i="12"/>
  <c r="AB35" i="12" s="1"/>
  <c r="X35" i="12"/>
  <c r="T35" i="12"/>
  <c r="P35" i="12"/>
  <c r="L35" i="12"/>
  <c r="I35" i="12"/>
  <c r="Y35" i="12" s="1"/>
  <c r="F35" i="12"/>
  <c r="AJ34" i="12"/>
  <c r="AF34" i="12"/>
  <c r="AA34" i="12"/>
  <c r="Z34" i="12"/>
  <c r="AB34" i="12" s="1"/>
  <c r="X34" i="12"/>
  <c r="U34" i="12"/>
  <c r="T34" i="12"/>
  <c r="P34" i="12"/>
  <c r="AK34" i="12" s="1"/>
  <c r="L34" i="12"/>
  <c r="I34" i="12"/>
  <c r="F34" i="12"/>
  <c r="AJ33" i="12"/>
  <c r="AF33" i="12"/>
  <c r="AK33" i="12" s="1"/>
  <c r="AA33" i="12"/>
  <c r="Z33" i="12"/>
  <c r="AB33" i="12" s="1"/>
  <c r="X33" i="12"/>
  <c r="T33" i="12"/>
  <c r="P33" i="12"/>
  <c r="L33" i="12"/>
  <c r="I33" i="12"/>
  <c r="U33" i="12" s="1"/>
  <c r="F33" i="12"/>
  <c r="AC33" i="12" s="1"/>
  <c r="AJ32" i="12"/>
  <c r="AF32" i="12"/>
  <c r="AK32" i="12" s="1"/>
  <c r="AA32" i="12"/>
  <c r="Z32" i="12"/>
  <c r="AB32" i="12" s="1"/>
  <c r="AC32" i="12" s="1"/>
  <c r="X32" i="12"/>
  <c r="T32" i="12"/>
  <c r="P32" i="12"/>
  <c r="Q32" i="12" s="1"/>
  <c r="L32" i="12"/>
  <c r="M32" i="12" s="1"/>
  <c r="I32" i="12"/>
  <c r="F32" i="12"/>
  <c r="AJ31" i="12"/>
  <c r="AF31" i="12"/>
  <c r="AA31" i="12"/>
  <c r="Z31" i="12"/>
  <c r="AB31" i="12" s="1"/>
  <c r="X31" i="12"/>
  <c r="T31" i="12"/>
  <c r="U31" i="12" s="1"/>
  <c r="P31" i="12"/>
  <c r="Q31" i="12" s="1"/>
  <c r="L31" i="12"/>
  <c r="M31" i="12" s="1"/>
  <c r="I31" i="12"/>
  <c r="F31" i="12"/>
  <c r="AI30" i="12"/>
  <c r="AH30" i="12"/>
  <c r="AG30" i="12"/>
  <c r="AF30" i="12"/>
  <c r="AK30" i="12" s="1"/>
  <c r="AE30" i="12"/>
  <c r="AD30" i="12"/>
  <c r="X30" i="12"/>
  <c r="W30" i="12"/>
  <c r="V30" i="12"/>
  <c r="S30" i="12"/>
  <c r="R30" i="12"/>
  <c r="O30" i="12"/>
  <c r="N30" i="12"/>
  <c r="P30" i="12" s="1"/>
  <c r="K30" i="12"/>
  <c r="AA30" i="12" s="1"/>
  <c r="J30" i="12"/>
  <c r="L30" i="12" s="1"/>
  <c r="H30" i="12"/>
  <c r="G30" i="12"/>
  <c r="E30" i="12"/>
  <c r="D30" i="12"/>
  <c r="F30" i="12" s="1"/>
  <c r="AJ29" i="12"/>
  <c r="AF29" i="12"/>
  <c r="AA29" i="12"/>
  <c r="Z29" i="12"/>
  <c r="AB29" i="12" s="1"/>
  <c r="AC29" i="12" s="1"/>
  <c r="X29" i="12"/>
  <c r="T29" i="12"/>
  <c r="Q29" i="12"/>
  <c r="P29" i="12"/>
  <c r="L29" i="12"/>
  <c r="I29" i="12"/>
  <c r="Y29" i="12" s="1"/>
  <c r="F29" i="12"/>
  <c r="AJ28" i="12"/>
  <c r="AF28" i="12"/>
  <c r="AA28" i="12"/>
  <c r="Z28" i="12"/>
  <c r="X28" i="12"/>
  <c r="T28" i="12"/>
  <c r="P28" i="12"/>
  <c r="L28" i="12"/>
  <c r="I28" i="12"/>
  <c r="Y28" i="12" s="1"/>
  <c r="F28" i="12"/>
  <c r="AK27" i="12"/>
  <c r="AJ27" i="12"/>
  <c r="AF27" i="12"/>
  <c r="AA27" i="12"/>
  <c r="Z27" i="12"/>
  <c r="AB27" i="12" s="1"/>
  <c r="X27" i="12"/>
  <c r="T27" i="12"/>
  <c r="P27" i="12"/>
  <c r="L27" i="12"/>
  <c r="I27" i="12"/>
  <c r="F27" i="12"/>
  <c r="AK26" i="12"/>
  <c r="AJ26" i="12"/>
  <c r="AF26" i="12"/>
  <c r="AA26" i="12"/>
  <c r="Z26" i="12"/>
  <c r="AB26" i="12" s="1"/>
  <c r="X26" i="12"/>
  <c r="T26" i="12"/>
  <c r="P26" i="12"/>
  <c r="L26" i="12"/>
  <c r="I26" i="12"/>
  <c r="U26" i="12" s="1"/>
  <c r="F26" i="12"/>
  <c r="AC26" i="12" s="1"/>
  <c r="AJ25" i="12"/>
  <c r="AF25" i="12"/>
  <c r="AA25" i="12"/>
  <c r="Z25" i="12"/>
  <c r="AB25" i="12" s="1"/>
  <c r="AC25" i="12" s="1"/>
  <c r="X25" i="12"/>
  <c r="T25" i="12"/>
  <c r="P25" i="12"/>
  <c r="Q25" i="12" s="1"/>
  <c r="L25" i="12"/>
  <c r="M25" i="12" s="1"/>
  <c r="I25" i="12"/>
  <c r="F25" i="12"/>
  <c r="AI24" i="12"/>
  <c r="AH24" i="12"/>
  <c r="AG24" i="12"/>
  <c r="AE24" i="12"/>
  <c r="AD24" i="12"/>
  <c r="W24" i="12"/>
  <c r="V24" i="12"/>
  <c r="S24" i="12"/>
  <c r="R24" i="12"/>
  <c r="T24" i="12" s="1"/>
  <c r="O24" i="12"/>
  <c r="N24" i="12"/>
  <c r="K24" i="12"/>
  <c r="AA24" i="12" s="1"/>
  <c r="J24" i="12"/>
  <c r="H24" i="12"/>
  <c r="G24" i="12"/>
  <c r="I24" i="12" s="1"/>
  <c r="E24" i="12"/>
  <c r="D24" i="12"/>
  <c r="F24" i="12" s="1"/>
  <c r="AJ23" i="12"/>
  <c r="AF23" i="12"/>
  <c r="AK23" i="12" s="1"/>
  <c r="AA23" i="12"/>
  <c r="AB23" i="12" s="1"/>
  <c r="AC23" i="12" s="1"/>
  <c r="Z23" i="12"/>
  <c r="X23" i="12"/>
  <c r="T23" i="12"/>
  <c r="P23" i="12"/>
  <c r="L23" i="12"/>
  <c r="I23" i="12"/>
  <c r="F23" i="12"/>
  <c r="M23" i="12" s="1"/>
  <c r="AJ22" i="12"/>
  <c r="AF22" i="12"/>
  <c r="AA22" i="12"/>
  <c r="Z22" i="12"/>
  <c r="AB22" i="12" s="1"/>
  <c r="X22" i="12"/>
  <c r="T22" i="12"/>
  <c r="P22" i="12"/>
  <c r="L22" i="12"/>
  <c r="I22" i="12"/>
  <c r="Y22" i="12" s="1"/>
  <c r="F22" i="12"/>
  <c r="AJ21" i="12"/>
  <c r="AF21" i="12"/>
  <c r="AK21" i="12" s="1"/>
  <c r="AA21" i="12"/>
  <c r="Z21" i="12"/>
  <c r="AB21" i="12" s="1"/>
  <c r="X21" i="12"/>
  <c r="T21" i="12"/>
  <c r="U21" i="12" s="1"/>
  <c r="P21" i="12"/>
  <c r="L21" i="12"/>
  <c r="I21" i="12"/>
  <c r="F21" i="12"/>
  <c r="AJ20" i="12"/>
  <c r="AF20" i="12"/>
  <c r="AK20" i="12" s="1"/>
  <c r="AA20" i="12"/>
  <c r="Z20" i="12"/>
  <c r="AB20" i="12" s="1"/>
  <c r="X20" i="12"/>
  <c r="T20" i="12"/>
  <c r="P20" i="12"/>
  <c r="L20" i="12"/>
  <c r="I20" i="12"/>
  <c r="F20" i="12"/>
  <c r="AC20" i="12" s="1"/>
  <c r="AK19" i="12"/>
  <c r="AJ19" i="12"/>
  <c r="AF19" i="12"/>
  <c r="AA19" i="12"/>
  <c r="Z19" i="12"/>
  <c r="X19" i="12"/>
  <c r="T19" i="12"/>
  <c r="P19" i="12"/>
  <c r="L19" i="12"/>
  <c r="I19" i="12"/>
  <c r="U19" i="12" s="1"/>
  <c r="F19" i="12"/>
  <c r="AJ18" i="12"/>
  <c r="AF18" i="12"/>
  <c r="AK18" i="12" s="1"/>
  <c r="AA18" i="12"/>
  <c r="Z18" i="12"/>
  <c r="AB18" i="12" s="1"/>
  <c r="X18" i="12"/>
  <c r="T18" i="12"/>
  <c r="P18" i="12"/>
  <c r="L18" i="12"/>
  <c r="I18" i="12"/>
  <c r="U18" i="12" s="1"/>
  <c r="F18" i="12"/>
  <c r="Q18" i="12" s="1"/>
  <c r="AI17" i="12"/>
  <c r="AH17" i="12"/>
  <c r="AG17" i="12"/>
  <c r="AE17" i="12"/>
  <c r="AF17" i="12" s="1"/>
  <c r="AD17" i="12"/>
  <c r="W17" i="12"/>
  <c r="X17" i="12" s="1"/>
  <c r="V17" i="12"/>
  <c r="S17" i="12"/>
  <c r="R17" i="12"/>
  <c r="O17" i="12"/>
  <c r="N17" i="12"/>
  <c r="K17" i="12"/>
  <c r="AA17" i="12" s="1"/>
  <c r="J17" i="12"/>
  <c r="L17" i="12" s="1"/>
  <c r="H17" i="12"/>
  <c r="G17" i="12"/>
  <c r="I17" i="12" s="1"/>
  <c r="E17" i="12"/>
  <c r="D17" i="12"/>
  <c r="F17" i="12" s="1"/>
  <c r="AJ16" i="12"/>
  <c r="AF16" i="12"/>
  <c r="AA16" i="12"/>
  <c r="Z16" i="12"/>
  <c r="AB16" i="12" s="1"/>
  <c r="AC16" i="12" s="1"/>
  <c r="X16" i="12"/>
  <c r="T16" i="12"/>
  <c r="U16" i="12" s="1"/>
  <c r="P16" i="12"/>
  <c r="L16" i="12"/>
  <c r="I16" i="12"/>
  <c r="F16" i="12"/>
  <c r="M16" i="12" s="1"/>
  <c r="AJ15" i="12"/>
  <c r="AF15" i="12"/>
  <c r="AA15" i="12"/>
  <c r="Z15" i="12"/>
  <c r="AB15" i="12" s="1"/>
  <c r="X15" i="12"/>
  <c r="T15" i="12"/>
  <c r="P15" i="12"/>
  <c r="L15" i="12"/>
  <c r="I15" i="12"/>
  <c r="Y15" i="12" s="1"/>
  <c r="F15" i="12"/>
  <c r="AJ14" i="12"/>
  <c r="AF14" i="12"/>
  <c r="AA14" i="12"/>
  <c r="Z14" i="12"/>
  <c r="AB14" i="12" s="1"/>
  <c r="X14" i="12"/>
  <c r="T14" i="12"/>
  <c r="U14" i="12" s="1"/>
  <c r="P14" i="12"/>
  <c r="L14" i="12"/>
  <c r="I14" i="12"/>
  <c r="F14" i="12"/>
  <c r="AK13" i="12"/>
  <c r="AJ13" i="12"/>
  <c r="AF13" i="12"/>
  <c r="AA13" i="12"/>
  <c r="Z13" i="12"/>
  <c r="AB13" i="12" s="1"/>
  <c r="X13" i="12"/>
  <c r="T13" i="12"/>
  <c r="P13" i="12"/>
  <c r="L13" i="12"/>
  <c r="I13" i="12"/>
  <c r="Y13" i="12" s="1"/>
  <c r="F13" i="12"/>
  <c r="AK12" i="12"/>
  <c r="AJ12" i="12"/>
  <c r="AF12" i="12"/>
  <c r="AA12" i="12"/>
  <c r="Z12" i="12"/>
  <c r="X12" i="12"/>
  <c r="T12" i="12"/>
  <c r="P12" i="12"/>
  <c r="L12" i="12"/>
  <c r="I12" i="12"/>
  <c r="F12" i="12"/>
  <c r="AJ11" i="12"/>
  <c r="AF11" i="12"/>
  <c r="AA11" i="12"/>
  <c r="Z11" i="12"/>
  <c r="AB11" i="12" s="1"/>
  <c r="X11" i="12"/>
  <c r="T11" i="12"/>
  <c r="P11" i="12"/>
  <c r="L11" i="12"/>
  <c r="I11" i="12"/>
  <c r="U11" i="12" s="1"/>
  <c r="F11" i="12"/>
  <c r="Q11" i="12" s="1"/>
  <c r="AI10" i="12"/>
  <c r="AH10" i="12"/>
  <c r="AG10" i="12"/>
  <c r="AE10" i="12"/>
  <c r="AD10" i="12"/>
  <c r="W10" i="12"/>
  <c r="V10" i="12"/>
  <c r="S10" i="12"/>
  <c r="R10" i="12"/>
  <c r="T10" i="12" s="1"/>
  <c r="O10" i="12"/>
  <c r="N10" i="12"/>
  <c r="K10" i="12"/>
  <c r="J10" i="12"/>
  <c r="L10" i="12" s="1"/>
  <c r="H10" i="12"/>
  <c r="G10" i="12"/>
  <c r="I10" i="12" s="1"/>
  <c r="E10" i="12"/>
  <c r="D10" i="12"/>
  <c r="F10" i="12" s="1"/>
  <c r="AJ9" i="12"/>
  <c r="AF9" i="12"/>
  <c r="AA9" i="12"/>
  <c r="Z9" i="12"/>
  <c r="AB9" i="12" s="1"/>
  <c r="AC9" i="12" s="1"/>
  <c r="X9" i="12"/>
  <c r="T9" i="12"/>
  <c r="P9" i="12"/>
  <c r="Q9" i="12" s="1"/>
  <c r="L9" i="12"/>
  <c r="I9" i="12"/>
  <c r="F9" i="12"/>
  <c r="AJ35" i="11"/>
  <c r="AI35" i="11"/>
  <c r="AH35" i="11"/>
  <c r="AG35" i="11"/>
  <c r="AE35" i="11"/>
  <c r="AD35" i="11"/>
  <c r="W35" i="11"/>
  <c r="V35" i="11"/>
  <c r="S35" i="11"/>
  <c r="R35" i="11"/>
  <c r="T35" i="11" s="1"/>
  <c r="O35" i="11"/>
  <c r="N35" i="11"/>
  <c r="P35" i="11" s="1"/>
  <c r="K35" i="11"/>
  <c r="AA35" i="11" s="1"/>
  <c r="J35" i="11"/>
  <c r="H35" i="11"/>
  <c r="G35" i="11"/>
  <c r="I35" i="11" s="1"/>
  <c r="E35" i="11"/>
  <c r="D35" i="11"/>
  <c r="AI34" i="11"/>
  <c r="AJ34" i="11" s="1"/>
  <c r="AH34" i="11"/>
  <c r="AG34" i="11"/>
  <c r="AE34" i="11"/>
  <c r="AD34" i="11"/>
  <c r="W34" i="11"/>
  <c r="V34" i="11"/>
  <c r="T34" i="11"/>
  <c r="S34" i="11"/>
  <c r="R34" i="11"/>
  <c r="O34" i="11"/>
  <c r="N34" i="11"/>
  <c r="P34" i="11" s="1"/>
  <c r="K34" i="11"/>
  <c r="AA34" i="11" s="1"/>
  <c r="J34" i="11"/>
  <c r="H34" i="11"/>
  <c r="G34" i="11"/>
  <c r="E34" i="11"/>
  <c r="D34" i="11"/>
  <c r="F34" i="11" s="1"/>
  <c r="AJ33" i="11"/>
  <c r="AF33" i="11"/>
  <c r="AK33" i="11" s="1"/>
  <c r="AA33" i="11"/>
  <c r="Z33" i="11"/>
  <c r="AB33" i="11" s="1"/>
  <c r="X33" i="11"/>
  <c r="T33" i="11"/>
  <c r="P33" i="11"/>
  <c r="L33" i="11"/>
  <c r="I33" i="11"/>
  <c r="F33" i="11"/>
  <c r="M33" i="11" s="1"/>
  <c r="AJ32" i="11"/>
  <c r="AF32" i="11"/>
  <c r="AA32" i="11"/>
  <c r="Z32" i="11"/>
  <c r="AB32" i="11" s="1"/>
  <c r="X32" i="11"/>
  <c r="T32" i="11"/>
  <c r="U32" i="11" s="1"/>
  <c r="P32" i="11"/>
  <c r="L32" i="11"/>
  <c r="M32" i="11" s="1"/>
  <c r="I32" i="11"/>
  <c r="Y32" i="11" s="1"/>
  <c r="F32" i="11"/>
  <c r="AJ31" i="11"/>
  <c r="AF31" i="11"/>
  <c r="AK31" i="11" s="1"/>
  <c r="AA31" i="11"/>
  <c r="AB31" i="11" s="1"/>
  <c r="Z31" i="11"/>
  <c r="X31" i="11"/>
  <c r="T31" i="11"/>
  <c r="U31" i="11" s="1"/>
  <c r="P31" i="11"/>
  <c r="L31" i="11"/>
  <c r="I31" i="11"/>
  <c r="F31" i="11"/>
  <c r="AJ30" i="11"/>
  <c r="AF30" i="11"/>
  <c r="AA30" i="11"/>
  <c r="Z30" i="11"/>
  <c r="AB30" i="11" s="1"/>
  <c r="AC30" i="11" s="1"/>
  <c r="X30" i="11"/>
  <c r="T30" i="11"/>
  <c r="U30" i="11" s="1"/>
  <c r="P30" i="11"/>
  <c r="L30" i="11"/>
  <c r="I30" i="11"/>
  <c r="F30" i="11"/>
  <c r="AJ29" i="11"/>
  <c r="AI29" i="11"/>
  <c r="AH29" i="11"/>
  <c r="AG29" i="11"/>
  <c r="AE29" i="11"/>
  <c r="AD29" i="11"/>
  <c r="AF29" i="11" s="1"/>
  <c r="W29" i="11"/>
  <c r="V29" i="11"/>
  <c r="X29" i="11" s="1"/>
  <c r="S29" i="11"/>
  <c r="R29" i="11"/>
  <c r="O29" i="11"/>
  <c r="N29" i="11"/>
  <c r="K29" i="11"/>
  <c r="J29" i="11"/>
  <c r="H29" i="11"/>
  <c r="G29" i="11"/>
  <c r="I29" i="11" s="1"/>
  <c r="E29" i="11"/>
  <c r="D29" i="11"/>
  <c r="F29" i="11" s="1"/>
  <c r="AJ28" i="11"/>
  <c r="AF28" i="11"/>
  <c r="AA28" i="11"/>
  <c r="Z28" i="11"/>
  <c r="AB28" i="11" s="1"/>
  <c r="X28" i="11"/>
  <c r="T28" i="11"/>
  <c r="P28" i="11"/>
  <c r="L28" i="11"/>
  <c r="I28" i="11"/>
  <c r="Y28" i="11" s="1"/>
  <c r="F28" i="11"/>
  <c r="AK27" i="11"/>
  <c r="AJ27" i="11"/>
  <c r="AF27" i="11"/>
  <c r="AA27" i="11"/>
  <c r="Z27" i="11"/>
  <c r="AB27" i="11" s="1"/>
  <c r="X27" i="11"/>
  <c r="T27" i="11"/>
  <c r="P27" i="11"/>
  <c r="L27" i="11"/>
  <c r="I27" i="11"/>
  <c r="U27" i="11" s="1"/>
  <c r="F27" i="11"/>
  <c r="AC27" i="11" s="1"/>
  <c r="AJ26" i="11"/>
  <c r="AF26" i="11"/>
  <c r="AK26" i="11" s="1"/>
  <c r="AA26" i="11"/>
  <c r="Z26" i="11"/>
  <c r="AB26" i="11" s="1"/>
  <c r="AC26" i="11" s="1"/>
  <c r="X26" i="11"/>
  <c r="T26" i="11"/>
  <c r="P26" i="11"/>
  <c r="L26" i="11"/>
  <c r="M26" i="11" s="1"/>
  <c r="I26" i="11"/>
  <c r="U26" i="11" s="1"/>
  <c r="F26" i="11"/>
  <c r="AJ25" i="11"/>
  <c r="AF25" i="11"/>
  <c r="AA25" i="11"/>
  <c r="Z25" i="11"/>
  <c r="X25" i="11"/>
  <c r="T25" i="11"/>
  <c r="P25" i="11"/>
  <c r="L25" i="11"/>
  <c r="I25" i="11"/>
  <c r="Y25" i="11" s="1"/>
  <c r="F25" i="11"/>
  <c r="AJ24" i="11"/>
  <c r="AF24" i="11"/>
  <c r="AK24" i="11" s="1"/>
  <c r="AA24" i="11"/>
  <c r="Z24" i="11"/>
  <c r="X24" i="11"/>
  <c r="T24" i="11"/>
  <c r="Q24" i="11"/>
  <c r="P24" i="11"/>
  <c r="L24" i="11"/>
  <c r="M24" i="11" s="1"/>
  <c r="I24" i="11"/>
  <c r="Y24" i="11" s="1"/>
  <c r="F24" i="11"/>
  <c r="AJ23" i="11"/>
  <c r="AF23" i="11"/>
  <c r="AB23" i="11"/>
  <c r="AC23" i="11" s="1"/>
  <c r="AA23" i="11"/>
  <c r="Z23" i="11"/>
  <c r="X23" i="11"/>
  <c r="T23" i="11"/>
  <c r="P23" i="11"/>
  <c r="Q23" i="11" s="1"/>
  <c r="L23" i="11"/>
  <c r="I23" i="11"/>
  <c r="Y23" i="11" s="1"/>
  <c r="F23" i="11"/>
  <c r="AJ22" i="11"/>
  <c r="AI22" i="11"/>
  <c r="AH22" i="11"/>
  <c r="AG22" i="11"/>
  <c r="AE22" i="11"/>
  <c r="AD22" i="11"/>
  <c r="W22" i="11"/>
  <c r="V22" i="11"/>
  <c r="X22" i="11" s="1"/>
  <c r="S22" i="11"/>
  <c r="R22" i="11"/>
  <c r="T22" i="11" s="1"/>
  <c r="O22" i="11"/>
  <c r="N22" i="11"/>
  <c r="P22" i="11" s="1"/>
  <c r="K22" i="11"/>
  <c r="J22" i="11"/>
  <c r="H22" i="11"/>
  <c r="G22" i="11"/>
  <c r="I22" i="11" s="1"/>
  <c r="E22" i="11"/>
  <c r="D22" i="11"/>
  <c r="F22" i="11" s="1"/>
  <c r="AJ21" i="11"/>
  <c r="AF21" i="11"/>
  <c r="AK21" i="11" s="1"/>
  <c r="AA21" i="11"/>
  <c r="Z21" i="11"/>
  <c r="AB21" i="11" s="1"/>
  <c r="X21" i="11"/>
  <c r="T21" i="11"/>
  <c r="U21" i="11" s="1"/>
  <c r="P21" i="11"/>
  <c r="L21" i="11"/>
  <c r="I21" i="11"/>
  <c r="F21" i="11"/>
  <c r="AJ20" i="11"/>
  <c r="AF20" i="11"/>
  <c r="AK20" i="11" s="1"/>
  <c r="AA20" i="11"/>
  <c r="Z20" i="11"/>
  <c r="X20" i="11"/>
  <c r="T20" i="11"/>
  <c r="P20" i="11"/>
  <c r="L20" i="11"/>
  <c r="I20" i="11"/>
  <c r="U20" i="11" s="1"/>
  <c r="F20" i="11"/>
  <c r="AJ19" i="11"/>
  <c r="AF19" i="11"/>
  <c r="AK19" i="11" s="1"/>
  <c r="AA19" i="11"/>
  <c r="Z19" i="11"/>
  <c r="AB19" i="11" s="1"/>
  <c r="X19" i="11"/>
  <c r="T19" i="11"/>
  <c r="P19" i="11"/>
  <c r="L19" i="11"/>
  <c r="I19" i="11"/>
  <c r="F19" i="11"/>
  <c r="M19" i="11" s="1"/>
  <c r="AJ18" i="11"/>
  <c r="AF18" i="11"/>
  <c r="AK18" i="11" s="1"/>
  <c r="AA18" i="11"/>
  <c r="Z18" i="11"/>
  <c r="X18" i="11"/>
  <c r="T18" i="11"/>
  <c r="U18" i="11" s="1"/>
  <c r="P18" i="11"/>
  <c r="L18" i="11"/>
  <c r="I18" i="11"/>
  <c r="F18" i="11"/>
  <c r="AJ17" i="11"/>
  <c r="AF17" i="11"/>
  <c r="AK17" i="11" s="1"/>
  <c r="AA17" i="11"/>
  <c r="AB17" i="11" s="1"/>
  <c r="AC17" i="11" s="1"/>
  <c r="Z17" i="11"/>
  <c r="X17" i="11"/>
  <c r="T17" i="11"/>
  <c r="U17" i="11" s="1"/>
  <c r="P17" i="11"/>
  <c r="L17" i="11"/>
  <c r="I17" i="11"/>
  <c r="F17" i="11"/>
  <c r="AJ16" i="11"/>
  <c r="AF16" i="11"/>
  <c r="AK16" i="11" s="1"/>
  <c r="AA16" i="11"/>
  <c r="AB16" i="11" s="1"/>
  <c r="AC16" i="11" s="1"/>
  <c r="Z16" i="11"/>
  <c r="X16" i="11"/>
  <c r="T16" i="11"/>
  <c r="P16" i="11"/>
  <c r="L16" i="11"/>
  <c r="I16" i="11"/>
  <c r="F16" i="11"/>
  <c r="M16" i="11" s="1"/>
  <c r="AI15" i="11"/>
  <c r="AH15" i="11"/>
  <c r="AG15" i="11"/>
  <c r="AJ15" i="11" s="1"/>
  <c r="AE15" i="11"/>
  <c r="AD15" i="11"/>
  <c r="AF15" i="11" s="1"/>
  <c r="W15" i="11"/>
  <c r="V15" i="11"/>
  <c r="X15" i="11" s="1"/>
  <c r="S15" i="11"/>
  <c r="R15" i="11"/>
  <c r="O15" i="11"/>
  <c r="N15" i="11"/>
  <c r="P15" i="11" s="1"/>
  <c r="K15" i="11"/>
  <c r="AA15" i="11" s="1"/>
  <c r="J15" i="11"/>
  <c r="Z15" i="11" s="1"/>
  <c r="AB15" i="11" s="1"/>
  <c r="H15" i="11"/>
  <c r="G15" i="11"/>
  <c r="E15" i="11"/>
  <c r="D15" i="11"/>
  <c r="AJ14" i="11"/>
  <c r="AF14" i="11"/>
  <c r="AK14" i="11" s="1"/>
  <c r="AA14" i="11"/>
  <c r="Z14" i="11"/>
  <c r="AB14" i="11" s="1"/>
  <c r="X14" i="11"/>
  <c r="U14" i="11"/>
  <c r="T14" i="11"/>
  <c r="P14" i="11"/>
  <c r="L14" i="11"/>
  <c r="I14" i="11"/>
  <c r="F14" i="11"/>
  <c r="AK13" i="11"/>
  <c r="AJ13" i="11"/>
  <c r="AF13" i="11"/>
  <c r="AA13" i="11"/>
  <c r="Z13" i="11"/>
  <c r="AB13" i="11" s="1"/>
  <c r="X13" i="11"/>
  <c r="T13" i="11"/>
  <c r="P13" i="11"/>
  <c r="L13" i="11"/>
  <c r="I13" i="11"/>
  <c r="F13" i="11"/>
  <c r="AJ12" i="11"/>
  <c r="AF12" i="11"/>
  <c r="AA12" i="11"/>
  <c r="Z12" i="11"/>
  <c r="AB12" i="11" s="1"/>
  <c r="AC12" i="11" s="1"/>
  <c r="X12" i="11"/>
  <c r="T12" i="11"/>
  <c r="P12" i="11"/>
  <c r="Q12" i="11" s="1"/>
  <c r="L12" i="11"/>
  <c r="I12" i="11"/>
  <c r="F12" i="11"/>
  <c r="M12" i="11" s="1"/>
  <c r="AJ11" i="11"/>
  <c r="AF11" i="11"/>
  <c r="AK11" i="11" s="1"/>
  <c r="AA11" i="11"/>
  <c r="Z11" i="11"/>
  <c r="X11" i="11"/>
  <c r="T11" i="11"/>
  <c r="U11" i="11" s="1"/>
  <c r="P11" i="11"/>
  <c r="Q11" i="11" s="1"/>
  <c r="L11" i="11"/>
  <c r="M11" i="11" s="1"/>
  <c r="I11" i="11"/>
  <c r="F11" i="11"/>
  <c r="AJ10" i="11"/>
  <c r="AF10" i="11"/>
  <c r="AA10" i="11"/>
  <c r="Z10" i="11"/>
  <c r="X10" i="11"/>
  <c r="T10" i="11"/>
  <c r="P10" i="11"/>
  <c r="L10" i="11"/>
  <c r="I10" i="11"/>
  <c r="Y10" i="11" s="1"/>
  <c r="F10" i="11"/>
  <c r="AJ9" i="11"/>
  <c r="AF9" i="11"/>
  <c r="AA9" i="11"/>
  <c r="Z9" i="11"/>
  <c r="AB9" i="11" s="1"/>
  <c r="AC9" i="11" s="1"/>
  <c r="X9" i="11"/>
  <c r="T9" i="11"/>
  <c r="U9" i="11" s="1"/>
  <c r="P9" i="11"/>
  <c r="Q9" i="11" s="1"/>
  <c r="L9" i="11"/>
  <c r="I9" i="11"/>
  <c r="F9" i="11"/>
  <c r="M9" i="11" s="1"/>
  <c r="AI45" i="10"/>
  <c r="AH45" i="10"/>
  <c r="AG45" i="10"/>
  <c r="AJ45" i="10" s="1"/>
  <c r="AE45" i="10"/>
  <c r="AD45" i="10"/>
  <c r="AF45" i="10" s="1"/>
  <c r="W45" i="10"/>
  <c r="V45" i="10"/>
  <c r="X45" i="10" s="1"/>
  <c r="S45" i="10"/>
  <c r="R45" i="10"/>
  <c r="T45" i="10" s="1"/>
  <c r="O45" i="10"/>
  <c r="N45" i="10"/>
  <c r="P45" i="10" s="1"/>
  <c r="K45" i="10"/>
  <c r="AA45" i="10" s="1"/>
  <c r="J45" i="10"/>
  <c r="H45" i="10"/>
  <c r="G45" i="10"/>
  <c r="I45" i="10" s="1"/>
  <c r="E45" i="10"/>
  <c r="D45" i="10"/>
  <c r="F45" i="10" s="1"/>
  <c r="AI44" i="10"/>
  <c r="AJ44" i="10" s="1"/>
  <c r="AH44" i="10"/>
  <c r="AG44" i="10"/>
  <c r="AE44" i="10"/>
  <c r="AD44" i="10"/>
  <c r="AF44" i="10" s="1"/>
  <c r="W44" i="10"/>
  <c r="V44" i="10"/>
  <c r="S44" i="10"/>
  <c r="R44" i="10"/>
  <c r="T44" i="10" s="1"/>
  <c r="O44" i="10"/>
  <c r="N44" i="10"/>
  <c r="P44" i="10" s="1"/>
  <c r="K44" i="10"/>
  <c r="AA44" i="10" s="1"/>
  <c r="J44" i="10"/>
  <c r="H44" i="10"/>
  <c r="I44" i="10" s="1"/>
  <c r="G44" i="10"/>
  <c r="E44" i="10"/>
  <c r="D44" i="10"/>
  <c r="F44" i="10" s="1"/>
  <c r="AJ43" i="10"/>
  <c r="AF43" i="10"/>
  <c r="AA43" i="10"/>
  <c r="Z43" i="10"/>
  <c r="X43" i="10"/>
  <c r="T43" i="10"/>
  <c r="P43" i="10"/>
  <c r="L43" i="10"/>
  <c r="M43" i="10" s="1"/>
  <c r="I43" i="10"/>
  <c r="U43" i="10" s="1"/>
  <c r="F43" i="10"/>
  <c r="AJ42" i="10"/>
  <c r="AF42" i="10"/>
  <c r="AK42" i="10" s="1"/>
  <c r="AA42" i="10"/>
  <c r="Z42" i="10"/>
  <c r="AB42" i="10" s="1"/>
  <c r="X42" i="10"/>
  <c r="T42" i="10"/>
  <c r="U42" i="10" s="1"/>
  <c r="P42" i="10"/>
  <c r="L42" i="10"/>
  <c r="I42" i="10"/>
  <c r="F42" i="10"/>
  <c r="AJ41" i="10"/>
  <c r="AF41" i="10"/>
  <c r="AA41" i="10"/>
  <c r="AB41" i="10" s="1"/>
  <c r="Z41" i="10"/>
  <c r="X41" i="10"/>
  <c r="T41" i="10"/>
  <c r="P41" i="10"/>
  <c r="AK41" i="10" s="1"/>
  <c r="L41" i="10"/>
  <c r="M41" i="10" s="1"/>
  <c r="I41" i="10"/>
  <c r="F41" i="10"/>
  <c r="AJ40" i="10"/>
  <c r="AF40" i="10"/>
  <c r="AA40" i="10"/>
  <c r="Z40" i="10"/>
  <c r="AB40" i="10" s="1"/>
  <c r="AC40" i="10" s="1"/>
  <c r="X40" i="10"/>
  <c r="T40" i="10"/>
  <c r="P40" i="10"/>
  <c r="L40" i="10"/>
  <c r="I40" i="10"/>
  <c r="F40" i="10"/>
  <c r="M40" i="10" s="1"/>
  <c r="AJ39" i="10"/>
  <c r="AF39" i="10"/>
  <c r="AA39" i="10"/>
  <c r="Z39" i="10"/>
  <c r="AB39" i="10" s="1"/>
  <c r="X39" i="10"/>
  <c r="T39" i="10"/>
  <c r="Q39" i="10"/>
  <c r="P39" i="10"/>
  <c r="L39" i="10"/>
  <c r="I39" i="10"/>
  <c r="Y39" i="10" s="1"/>
  <c r="F39" i="10"/>
  <c r="AI38" i="10"/>
  <c r="AJ38" i="10" s="1"/>
  <c r="AH38" i="10"/>
  <c r="AG38" i="10"/>
  <c r="AE38" i="10"/>
  <c r="AF38" i="10" s="1"/>
  <c r="AD38" i="10"/>
  <c r="W38" i="10"/>
  <c r="V38" i="10"/>
  <c r="S38" i="10"/>
  <c r="R38" i="10"/>
  <c r="O38" i="10"/>
  <c r="N38" i="10"/>
  <c r="K38" i="10"/>
  <c r="J38" i="10"/>
  <c r="H38" i="10"/>
  <c r="G38" i="10"/>
  <c r="I38" i="10" s="1"/>
  <c r="E38" i="10"/>
  <c r="D38" i="10"/>
  <c r="F38" i="10" s="1"/>
  <c r="AJ37" i="10"/>
  <c r="AF37" i="10"/>
  <c r="AK37" i="10" s="1"/>
  <c r="AB37" i="10"/>
  <c r="AA37" i="10"/>
  <c r="Z37" i="10"/>
  <c r="X37" i="10"/>
  <c r="T37" i="10"/>
  <c r="P37" i="10"/>
  <c r="L37" i="10"/>
  <c r="I37" i="10"/>
  <c r="U37" i="10" s="1"/>
  <c r="F37" i="10"/>
  <c r="AJ36" i="10"/>
  <c r="AF36" i="10"/>
  <c r="AK36" i="10" s="1"/>
  <c r="AA36" i="10"/>
  <c r="Z36" i="10"/>
  <c r="AB36" i="10" s="1"/>
  <c r="AC36" i="10" s="1"/>
  <c r="X36" i="10"/>
  <c r="T36" i="10"/>
  <c r="P36" i="10"/>
  <c r="L36" i="10"/>
  <c r="I36" i="10"/>
  <c r="F36" i="10"/>
  <c r="Q36" i="10" s="1"/>
  <c r="AJ35" i="10"/>
  <c r="AF35" i="10"/>
  <c r="AK35" i="10" s="1"/>
  <c r="AA35" i="10"/>
  <c r="Z35" i="10"/>
  <c r="AB35" i="10" s="1"/>
  <c r="X35" i="10"/>
  <c r="T35" i="10"/>
  <c r="P35" i="10"/>
  <c r="Q35" i="10" s="1"/>
  <c r="L35" i="10"/>
  <c r="I35" i="10"/>
  <c r="Y35" i="10" s="1"/>
  <c r="F35" i="10"/>
  <c r="AJ34" i="10"/>
  <c r="AF34" i="10"/>
  <c r="AA34" i="10"/>
  <c r="Z34" i="10"/>
  <c r="X34" i="10"/>
  <c r="T34" i="10"/>
  <c r="P34" i="10"/>
  <c r="L34" i="10"/>
  <c r="I34" i="10"/>
  <c r="F34" i="10"/>
  <c r="M34" i="10" s="1"/>
  <c r="AJ33" i="10"/>
  <c r="AF33" i="10"/>
  <c r="AA33" i="10"/>
  <c r="Z33" i="10"/>
  <c r="AB33" i="10" s="1"/>
  <c r="AC33" i="10" s="1"/>
  <c r="X33" i="10"/>
  <c r="T33" i="10"/>
  <c r="P33" i="10"/>
  <c r="L33" i="10"/>
  <c r="I33" i="10"/>
  <c r="F33" i="10"/>
  <c r="M33" i="10" s="1"/>
  <c r="AJ32" i="10"/>
  <c r="AF32" i="10"/>
  <c r="AK32" i="10" s="1"/>
  <c r="AA32" i="10"/>
  <c r="Z32" i="10"/>
  <c r="AB32" i="10" s="1"/>
  <c r="AC32" i="10" s="1"/>
  <c r="X32" i="10"/>
  <c r="T32" i="10"/>
  <c r="U32" i="10" s="1"/>
  <c r="P32" i="10"/>
  <c r="L32" i="10"/>
  <c r="I32" i="10"/>
  <c r="Y32" i="10" s="1"/>
  <c r="F32" i="10"/>
  <c r="AI31" i="10"/>
  <c r="AJ31" i="10" s="1"/>
  <c r="AH31" i="10"/>
  <c r="AG31" i="10"/>
  <c r="AE31" i="10"/>
  <c r="AD31" i="10"/>
  <c r="W31" i="10"/>
  <c r="V31" i="10"/>
  <c r="X31" i="10" s="1"/>
  <c r="S31" i="10"/>
  <c r="R31" i="10"/>
  <c r="O31" i="10"/>
  <c r="N31" i="10"/>
  <c r="K31" i="10"/>
  <c r="AA31" i="10" s="1"/>
  <c r="J31" i="10"/>
  <c r="Z31" i="10" s="1"/>
  <c r="H31" i="10"/>
  <c r="G31" i="10"/>
  <c r="I31" i="10" s="1"/>
  <c r="E31" i="10"/>
  <c r="D31" i="10"/>
  <c r="F31" i="10" s="1"/>
  <c r="AJ30" i="10"/>
  <c r="AF30" i="10"/>
  <c r="AK30" i="10" s="1"/>
  <c r="AA30" i="10"/>
  <c r="Z30" i="10"/>
  <c r="AB30" i="10" s="1"/>
  <c r="X30" i="10"/>
  <c r="T30" i="10"/>
  <c r="P30" i="10"/>
  <c r="L30" i="10"/>
  <c r="I30" i="10"/>
  <c r="U30" i="10" s="1"/>
  <c r="F30" i="10"/>
  <c r="AJ29" i="10"/>
  <c r="AF29" i="10"/>
  <c r="AK29" i="10" s="1"/>
  <c r="AA29" i="10"/>
  <c r="Z29" i="10"/>
  <c r="AB29" i="10" s="1"/>
  <c r="X29" i="10"/>
  <c r="T29" i="10"/>
  <c r="Q29" i="10"/>
  <c r="P29" i="10"/>
  <c r="L29" i="10"/>
  <c r="I29" i="10"/>
  <c r="F29" i="10"/>
  <c r="AJ28" i="10"/>
  <c r="AF28" i="10"/>
  <c r="AA28" i="10"/>
  <c r="Z28" i="10"/>
  <c r="AB28" i="10" s="1"/>
  <c r="X28" i="10"/>
  <c r="T28" i="10"/>
  <c r="P28" i="10"/>
  <c r="L28" i="10"/>
  <c r="I28" i="10"/>
  <c r="F28" i="10"/>
  <c r="AJ27" i="10"/>
  <c r="AF27" i="10"/>
  <c r="AA27" i="10"/>
  <c r="AB27" i="10" s="1"/>
  <c r="AC27" i="10" s="1"/>
  <c r="Z27" i="10"/>
  <c r="X27" i="10"/>
  <c r="U27" i="10"/>
  <c r="T27" i="10"/>
  <c r="P27" i="10"/>
  <c r="Q27" i="10" s="1"/>
  <c r="L27" i="10"/>
  <c r="I27" i="10"/>
  <c r="F27" i="10"/>
  <c r="M27" i="10" s="1"/>
  <c r="AJ26" i="10"/>
  <c r="AF26" i="10"/>
  <c r="AA26" i="10"/>
  <c r="Z26" i="10"/>
  <c r="AB26" i="10" s="1"/>
  <c r="AC26" i="10" s="1"/>
  <c r="X26" i="10"/>
  <c r="T26" i="10"/>
  <c r="P26" i="10"/>
  <c r="L26" i="10"/>
  <c r="I26" i="10"/>
  <c r="F26" i="10"/>
  <c r="M26" i="10" s="1"/>
  <c r="AJ25" i="10"/>
  <c r="AF25" i="10"/>
  <c r="AK25" i="10" s="1"/>
  <c r="AA25" i="10"/>
  <c r="Z25" i="10"/>
  <c r="AB25" i="10" s="1"/>
  <c r="X25" i="10"/>
  <c r="T25" i="10"/>
  <c r="U25" i="10" s="1"/>
  <c r="P25" i="10"/>
  <c r="L25" i="10"/>
  <c r="I25" i="10"/>
  <c r="F25" i="10"/>
  <c r="AJ24" i="10"/>
  <c r="AF24" i="10"/>
  <c r="AA24" i="10"/>
  <c r="Z24" i="10"/>
  <c r="AB24" i="10" s="1"/>
  <c r="X24" i="10"/>
  <c r="T24" i="10"/>
  <c r="U24" i="10" s="1"/>
  <c r="P24" i="10"/>
  <c r="L24" i="10"/>
  <c r="I24" i="10"/>
  <c r="F24" i="10"/>
  <c r="AK23" i="10"/>
  <c r="AJ23" i="10"/>
  <c r="AF23" i="10"/>
  <c r="AA23" i="10"/>
  <c r="Z23" i="10"/>
  <c r="AB23" i="10" s="1"/>
  <c r="X23" i="10"/>
  <c r="U23" i="10"/>
  <c r="T23" i="10"/>
  <c r="P23" i="10"/>
  <c r="L23" i="10"/>
  <c r="I23" i="10"/>
  <c r="F23" i="10"/>
  <c r="AJ22" i="10"/>
  <c r="AF22" i="10"/>
  <c r="AA22" i="10"/>
  <c r="Z22" i="10"/>
  <c r="AB22" i="10" s="1"/>
  <c r="X22" i="10"/>
  <c r="T22" i="10"/>
  <c r="P22" i="10"/>
  <c r="L22" i="10"/>
  <c r="I22" i="10"/>
  <c r="F22" i="10"/>
  <c r="AI21" i="10"/>
  <c r="AH21" i="10"/>
  <c r="AG21" i="10"/>
  <c r="AE21" i="10"/>
  <c r="AD21" i="10"/>
  <c r="AF21" i="10" s="1"/>
  <c r="W21" i="10"/>
  <c r="V21" i="10"/>
  <c r="S21" i="10"/>
  <c r="R21" i="10"/>
  <c r="T21" i="10" s="1"/>
  <c r="O21" i="10"/>
  <c r="N21" i="10"/>
  <c r="P21" i="10" s="1"/>
  <c r="K21" i="10"/>
  <c r="J21" i="10"/>
  <c r="L21" i="10" s="1"/>
  <c r="H21" i="10"/>
  <c r="G21" i="10"/>
  <c r="I21" i="10" s="1"/>
  <c r="E21" i="10"/>
  <c r="D21" i="10"/>
  <c r="F21" i="10" s="1"/>
  <c r="AJ20" i="10"/>
  <c r="AF20" i="10"/>
  <c r="AA20" i="10"/>
  <c r="Z20" i="10"/>
  <c r="X20" i="10"/>
  <c r="T20" i="10"/>
  <c r="U20" i="10" s="1"/>
  <c r="P20" i="10"/>
  <c r="AK20" i="10" s="1"/>
  <c r="L20" i="10"/>
  <c r="M20" i="10" s="1"/>
  <c r="I20" i="10"/>
  <c r="F20" i="10"/>
  <c r="AJ19" i="10"/>
  <c r="AF19" i="10"/>
  <c r="AB19" i="10"/>
  <c r="AA19" i="10"/>
  <c r="Z19" i="10"/>
  <c r="X19" i="10"/>
  <c r="T19" i="10"/>
  <c r="P19" i="10"/>
  <c r="L19" i="10"/>
  <c r="I19" i="10"/>
  <c r="Y19" i="10" s="1"/>
  <c r="F19" i="10"/>
  <c r="M19" i="10" s="1"/>
  <c r="AJ18" i="10"/>
  <c r="AF18" i="10"/>
  <c r="AA18" i="10"/>
  <c r="Z18" i="10"/>
  <c r="AB18" i="10" s="1"/>
  <c r="AC18" i="10" s="1"/>
  <c r="X18" i="10"/>
  <c r="T18" i="10"/>
  <c r="U18" i="10" s="1"/>
  <c r="P18" i="10"/>
  <c r="Q18" i="10" s="1"/>
  <c r="L18" i="10"/>
  <c r="I18" i="10"/>
  <c r="F18" i="10"/>
  <c r="AJ17" i="10"/>
  <c r="AF17" i="10"/>
  <c r="AA17" i="10"/>
  <c r="Z17" i="10"/>
  <c r="X17" i="10"/>
  <c r="T17" i="10"/>
  <c r="P17" i="10"/>
  <c r="L17" i="10"/>
  <c r="I17" i="10"/>
  <c r="Y17" i="10" s="1"/>
  <c r="F17" i="10"/>
  <c r="AK16" i="10"/>
  <c r="AJ16" i="10"/>
  <c r="AF16" i="10"/>
  <c r="AA16" i="10"/>
  <c r="Z16" i="10"/>
  <c r="AB16" i="10" s="1"/>
  <c r="X16" i="10"/>
  <c r="U16" i="10"/>
  <c r="T16" i="10"/>
  <c r="P16" i="10"/>
  <c r="L16" i="10"/>
  <c r="I16" i="10"/>
  <c r="F16" i="10"/>
  <c r="AJ15" i="10"/>
  <c r="AF15" i="10"/>
  <c r="AA15" i="10"/>
  <c r="Z15" i="10"/>
  <c r="AB15" i="10" s="1"/>
  <c r="X15" i="10"/>
  <c r="T15" i="10"/>
  <c r="P15" i="10"/>
  <c r="AK15" i="10" s="1"/>
  <c r="L15" i="10"/>
  <c r="I15" i="10"/>
  <c r="U15" i="10" s="1"/>
  <c r="F15" i="10"/>
  <c r="AC15" i="10" s="1"/>
  <c r="AJ14" i="10"/>
  <c r="AF14" i="10"/>
  <c r="AA14" i="10"/>
  <c r="Z14" i="10"/>
  <c r="AB14" i="10" s="1"/>
  <c r="X14" i="10"/>
  <c r="T14" i="10"/>
  <c r="P14" i="10"/>
  <c r="L14" i="10"/>
  <c r="M14" i="10" s="1"/>
  <c r="I14" i="10"/>
  <c r="U14" i="10" s="1"/>
  <c r="F14" i="10"/>
  <c r="AI13" i="10"/>
  <c r="AH13" i="10"/>
  <c r="AG13" i="10"/>
  <c r="AE13" i="10"/>
  <c r="AF13" i="10" s="1"/>
  <c r="AD13" i="10"/>
  <c r="W13" i="10"/>
  <c r="X13" i="10" s="1"/>
  <c r="V13" i="10"/>
  <c r="S13" i="10"/>
  <c r="R13" i="10"/>
  <c r="T13" i="10" s="1"/>
  <c r="O13" i="10"/>
  <c r="N13" i="10"/>
  <c r="K13" i="10"/>
  <c r="AA13" i="10" s="1"/>
  <c r="J13" i="10"/>
  <c r="H13" i="10"/>
  <c r="G13" i="10"/>
  <c r="I13" i="10" s="1"/>
  <c r="E13" i="10"/>
  <c r="F13" i="10" s="1"/>
  <c r="D13" i="10"/>
  <c r="AJ12" i="10"/>
  <c r="AF12" i="10"/>
  <c r="AK12" i="10" s="1"/>
  <c r="AB12" i="10"/>
  <c r="AC12" i="10" s="1"/>
  <c r="AA12" i="10"/>
  <c r="Z12" i="10"/>
  <c r="X12" i="10"/>
  <c r="T12" i="10"/>
  <c r="U12" i="10" s="1"/>
  <c r="P12" i="10"/>
  <c r="Q12" i="10" s="1"/>
  <c r="L12" i="10"/>
  <c r="I12" i="10"/>
  <c r="F12" i="10"/>
  <c r="M12" i="10" s="1"/>
  <c r="AJ11" i="10"/>
  <c r="AF11" i="10"/>
  <c r="AA11" i="10"/>
  <c r="AB11" i="10" s="1"/>
  <c r="AC11" i="10" s="1"/>
  <c r="Z11" i="10"/>
  <c r="X11" i="10"/>
  <c r="T11" i="10"/>
  <c r="P11" i="10"/>
  <c r="Q11" i="10" s="1"/>
  <c r="L11" i="10"/>
  <c r="I11" i="10"/>
  <c r="Y11" i="10" s="1"/>
  <c r="F11" i="10"/>
  <c r="AJ10" i="10"/>
  <c r="AF10" i="10"/>
  <c r="AK10" i="10" s="1"/>
  <c r="AA10" i="10"/>
  <c r="Z10" i="10"/>
  <c r="AB10" i="10" s="1"/>
  <c r="X10" i="10"/>
  <c r="T10" i="10"/>
  <c r="U10" i="10" s="1"/>
  <c r="P10" i="10"/>
  <c r="L10" i="10"/>
  <c r="I10" i="10"/>
  <c r="F10" i="10"/>
  <c r="AJ9" i="10"/>
  <c r="AF9" i="10"/>
  <c r="AK9" i="10" s="1"/>
  <c r="AA9" i="10"/>
  <c r="Z9" i="10"/>
  <c r="X9" i="10"/>
  <c r="T9" i="10"/>
  <c r="P9" i="10"/>
  <c r="L9" i="10"/>
  <c r="I9" i="10"/>
  <c r="F9" i="10"/>
  <c r="AI32" i="9"/>
  <c r="AH32" i="9"/>
  <c r="AG32" i="9"/>
  <c r="AE32" i="9"/>
  <c r="AD32" i="9"/>
  <c r="W32" i="9"/>
  <c r="V32" i="9"/>
  <c r="S32" i="9"/>
  <c r="R32" i="9"/>
  <c r="O32" i="9"/>
  <c r="N32" i="9"/>
  <c r="P32" i="9" s="1"/>
  <c r="K32" i="9"/>
  <c r="AA32" i="9" s="1"/>
  <c r="J32" i="9"/>
  <c r="L32" i="9" s="1"/>
  <c r="H32" i="9"/>
  <c r="G32" i="9"/>
  <c r="I32" i="9" s="1"/>
  <c r="E32" i="9"/>
  <c r="D32" i="9"/>
  <c r="AI31" i="9"/>
  <c r="AH31" i="9"/>
  <c r="AG31" i="9"/>
  <c r="AJ31" i="9" s="1"/>
  <c r="AE31" i="9"/>
  <c r="AD31" i="9"/>
  <c r="W31" i="9"/>
  <c r="V31" i="9"/>
  <c r="S31" i="9"/>
  <c r="T31" i="9" s="1"/>
  <c r="R31" i="9"/>
  <c r="O31" i="9"/>
  <c r="P31" i="9" s="1"/>
  <c r="N31" i="9"/>
  <c r="K31" i="9"/>
  <c r="J31" i="9"/>
  <c r="Z31" i="9" s="1"/>
  <c r="H31" i="9"/>
  <c r="G31" i="9"/>
  <c r="I31" i="9" s="1"/>
  <c r="E31" i="9"/>
  <c r="D31" i="9"/>
  <c r="F31" i="9" s="1"/>
  <c r="AJ30" i="9"/>
  <c r="AF30" i="9"/>
  <c r="AA30" i="9"/>
  <c r="Z30" i="9"/>
  <c r="AB30" i="9" s="1"/>
  <c r="X30" i="9"/>
  <c r="T30" i="9"/>
  <c r="P30" i="9"/>
  <c r="Q30" i="9" s="1"/>
  <c r="L30" i="9"/>
  <c r="I30" i="9"/>
  <c r="Y30" i="9" s="1"/>
  <c r="F30" i="9"/>
  <c r="AJ29" i="9"/>
  <c r="AF29" i="9"/>
  <c r="AA29" i="9"/>
  <c r="Z29" i="9"/>
  <c r="X29" i="9"/>
  <c r="T29" i="9"/>
  <c r="P29" i="9"/>
  <c r="L29" i="9"/>
  <c r="I29" i="9"/>
  <c r="Y29" i="9" s="1"/>
  <c r="F29" i="9"/>
  <c r="AJ28" i="9"/>
  <c r="AF28" i="9"/>
  <c r="AK28" i="9" s="1"/>
  <c r="AA28" i="9"/>
  <c r="AB28" i="9" s="1"/>
  <c r="Z28" i="9"/>
  <c r="X28" i="9"/>
  <c r="T28" i="9"/>
  <c r="P28" i="9"/>
  <c r="L28" i="9"/>
  <c r="I28" i="9"/>
  <c r="Y28" i="9" s="1"/>
  <c r="F28" i="9"/>
  <c r="AJ27" i="9"/>
  <c r="AF27" i="9"/>
  <c r="AB27" i="9"/>
  <c r="AA27" i="9"/>
  <c r="Z27" i="9"/>
  <c r="X27" i="9"/>
  <c r="T27" i="9"/>
  <c r="P27" i="9"/>
  <c r="AK27" i="9" s="1"/>
  <c r="L27" i="9"/>
  <c r="I27" i="9"/>
  <c r="F27" i="9"/>
  <c r="AJ26" i="9"/>
  <c r="AF26" i="9"/>
  <c r="AK26" i="9" s="1"/>
  <c r="AA26" i="9"/>
  <c r="Z26" i="9"/>
  <c r="AB26" i="9" s="1"/>
  <c r="X26" i="9"/>
  <c r="T26" i="9"/>
  <c r="P26" i="9"/>
  <c r="L26" i="9"/>
  <c r="I26" i="9"/>
  <c r="U26" i="9" s="1"/>
  <c r="F26" i="9"/>
  <c r="AI25" i="9"/>
  <c r="AJ25" i="9" s="1"/>
  <c r="AH25" i="9"/>
  <c r="AG25" i="9"/>
  <c r="AE25" i="9"/>
  <c r="AD25" i="9"/>
  <c r="W25" i="9"/>
  <c r="V25" i="9"/>
  <c r="X25" i="9" s="1"/>
  <c r="S25" i="9"/>
  <c r="R25" i="9"/>
  <c r="O25" i="9"/>
  <c r="N25" i="9"/>
  <c r="K25" i="9"/>
  <c r="J25" i="9"/>
  <c r="L25" i="9" s="1"/>
  <c r="H25" i="9"/>
  <c r="G25" i="9"/>
  <c r="E25" i="9"/>
  <c r="D25" i="9"/>
  <c r="AJ24" i="9"/>
  <c r="AF24" i="9"/>
  <c r="AA24" i="9"/>
  <c r="Z24" i="9"/>
  <c r="X24" i="9"/>
  <c r="T24" i="9"/>
  <c r="P24" i="9"/>
  <c r="L24" i="9"/>
  <c r="I24" i="9"/>
  <c r="F24" i="9"/>
  <c r="M24" i="9" s="1"/>
  <c r="AJ23" i="9"/>
  <c r="AF23" i="9"/>
  <c r="AA23" i="9"/>
  <c r="Z23" i="9"/>
  <c r="AB23" i="9" s="1"/>
  <c r="AC23" i="9" s="1"/>
  <c r="X23" i="9"/>
  <c r="T23" i="9"/>
  <c r="P23" i="9"/>
  <c r="AK23" i="9" s="1"/>
  <c r="L23" i="9"/>
  <c r="I23" i="9"/>
  <c r="Y23" i="9" s="1"/>
  <c r="F23" i="9"/>
  <c r="M23" i="9" s="1"/>
  <c r="AJ22" i="9"/>
  <c r="AF22" i="9"/>
  <c r="AK22" i="9" s="1"/>
  <c r="AA22" i="9"/>
  <c r="Z22" i="9"/>
  <c r="X22" i="9"/>
  <c r="T22" i="9"/>
  <c r="P22" i="9"/>
  <c r="L22" i="9"/>
  <c r="I22" i="9"/>
  <c r="F22" i="9"/>
  <c r="Q22" i="9" s="1"/>
  <c r="AJ21" i="9"/>
  <c r="AF21" i="9"/>
  <c r="AK21" i="9" s="1"/>
  <c r="AA21" i="9"/>
  <c r="Z21" i="9"/>
  <c r="AB21" i="9" s="1"/>
  <c r="X21" i="9"/>
  <c r="T21" i="9"/>
  <c r="U21" i="9" s="1"/>
  <c r="P21" i="9"/>
  <c r="L21" i="9"/>
  <c r="I21" i="9"/>
  <c r="F21" i="9"/>
  <c r="AK20" i="9"/>
  <c r="AJ20" i="9"/>
  <c r="AF20" i="9"/>
  <c r="AA20" i="9"/>
  <c r="AB20" i="9" s="1"/>
  <c r="Z20" i="9"/>
  <c r="X20" i="9"/>
  <c r="T20" i="9"/>
  <c r="P20" i="9"/>
  <c r="L20" i="9"/>
  <c r="I20" i="9"/>
  <c r="F20" i="9"/>
  <c r="AJ19" i="9"/>
  <c r="AF19" i="9"/>
  <c r="AK19" i="9" s="1"/>
  <c r="AA19" i="9"/>
  <c r="Z19" i="9"/>
  <c r="AB19" i="9" s="1"/>
  <c r="X19" i="9"/>
  <c r="T19" i="9"/>
  <c r="P19" i="9"/>
  <c r="L19" i="9"/>
  <c r="I19" i="9"/>
  <c r="U19" i="9" s="1"/>
  <c r="F19" i="9"/>
  <c r="AC19" i="9" s="1"/>
  <c r="AJ18" i="9"/>
  <c r="AF18" i="9"/>
  <c r="AK18" i="9" s="1"/>
  <c r="AA18" i="9"/>
  <c r="Z18" i="9"/>
  <c r="AB18" i="9" s="1"/>
  <c r="AC18" i="9" s="1"/>
  <c r="X18" i="9"/>
  <c r="T18" i="9"/>
  <c r="P18" i="9"/>
  <c r="L18" i="9"/>
  <c r="M18" i="9" s="1"/>
  <c r="I18" i="9"/>
  <c r="U18" i="9" s="1"/>
  <c r="F18" i="9"/>
  <c r="Q18" i="9" s="1"/>
  <c r="AI17" i="9"/>
  <c r="AH17" i="9"/>
  <c r="AG17" i="9"/>
  <c r="AE17" i="9"/>
  <c r="AD17" i="9"/>
  <c r="W17" i="9"/>
  <c r="X17" i="9" s="1"/>
  <c r="V17" i="9"/>
  <c r="S17" i="9"/>
  <c r="T17" i="9" s="1"/>
  <c r="R17" i="9"/>
  <c r="O17" i="9"/>
  <c r="N17" i="9"/>
  <c r="K17" i="9"/>
  <c r="L17" i="9" s="1"/>
  <c r="J17" i="9"/>
  <c r="H17" i="9"/>
  <c r="G17" i="9"/>
  <c r="I17" i="9" s="1"/>
  <c r="E17" i="9"/>
  <c r="D17" i="9"/>
  <c r="F17" i="9" s="1"/>
  <c r="AJ16" i="9"/>
  <c r="AF16" i="9"/>
  <c r="AB16" i="9"/>
  <c r="AC16" i="9" s="1"/>
  <c r="AA16" i="9"/>
  <c r="Z16" i="9"/>
  <c r="X16" i="9"/>
  <c r="T16" i="9"/>
  <c r="P16" i="9"/>
  <c r="L16" i="9"/>
  <c r="I16" i="9"/>
  <c r="F16" i="9"/>
  <c r="M16" i="9" s="1"/>
  <c r="AJ15" i="9"/>
  <c r="AF15" i="9"/>
  <c r="AK15" i="9" s="1"/>
  <c r="AA15" i="9"/>
  <c r="Z15" i="9"/>
  <c r="X15" i="9"/>
  <c r="T15" i="9"/>
  <c r="Q15" i="9"/>
  <c r="P15" i="9"/>
  <c r="L15" i="9"/>
  <c r="M15" i="9" s="1"/>
  <c r="I15" i="9"/>
  <c r="F15" i="9"/>
  <c r="AJ14" i="9"/>
  <c r="AF14" i="9"/>
  <c r="AA14" i="9"/>
  <c r="Z14" i="9"/>
  <c r="X14" i="9"/>
  <c r="T14" i="9"/>
  <c r="U14" i="9" s="1"/>
  <c r="P14" i="9"/>
  <c r="L14" i="9"/>
  <c r="I14" i="9"/>
  <c r="F14" i="9"/>
  <c r="AK13" i="9"/>
  <c r="AJ13" i="9"/>
  <c r="AF13" i="9"/>
  <c r="AA13" i="9"/>
  <c r="AB13" i="9" s="1"/>
  <c r="Z13" i="9"/>
  <c r="X13" i="9"/>
  <c r="U13" i="9"/>
  <c r="T13" i="9"/>
  <c r="P13" i="9"/>
  <c r="L13" i="9"/>
  <c r="I13" i="9"/>
  <c r="F13" i="9"/>
  <c r="AJ12" i="9"/>
  <c r="AF12" i="9"/>
  <c r="AB12" i="9"/>
  <c r="AA12" i="9"/>
  <c r="Z12" i="9"/>
  <c r="X12" i="9"/>
  <c r="T12" i="9"/>
  <c r="P12" i="9"/>
  <c r="L12" i="9"/>
  <c r="I12" i="9"/>
  <c r="U12" i="9" s="1"/>
  <c r="F12" i="9"/>
  <c r="AJ11" i="9"/>
  <c r="AF11" i="9"/>
  <c r="AK11" i="9" s="1"/>
  <c r="AA11" i="9"/>
  <c r="Z11" i="9"/>
  <c r="X11" i="9"/>
  <c r="T11" i="9"/>
  <c r="P11" i="9"/>
  <c r="Q11" i="9" s="1"/>
  <c r="L11" i="9"/>
  <c r="I11" i="9"/>
  <c r="F11" i="9"/>
  <c r="M11" i="9" s="1"/>
  <c r="AJ10" i="9"/>
  <c r="AF10" i="9"/>
  <c r="AK10" i="9" s="1"/>
  <c r="AA10" i="9"/>
  <c r="Z10" i="9"/>
  <c r="AB10" i="9" s="1"/>
  <c r="X10" i="9"/>
  <c r="T10" i="9"/>
  <c r="P10" i="9"/>
  <c r="L10" i="9"/>
  <c r="M10" i="9" s="1"/>
  <c r="I10" i="9"/>
  <c r="Y10" i="9" s="1"/>
  <c r="F10" i="9"/>
  <c r="AJ9" i="9"/>
  <c r="AF9" i="9"/>
  <c r="AA9" i="9"/>
  <c r="Z9" i="9"/>
  <c r="X9" i="9"/>
  <c r="T9" i="9"/>
  <c r="U9" i="9" s="1"/>
  <c r="P9" i="9"/>
  <c r="M9" i="9"/>
  <c r="L9" i="9"/>
  <c r="I9" i="9"/>
  <c r="F9" i="9"/>
  <c r="AI41" i="8"/>
  <c r="AH41" i="8"/>
  <c r="AG41" i="8"/>
  <c r="AJ41" i="8" s="1"/>
  <c r="AE41" i="8"/>
  <c r="AD41" i="8"/>
  <c r="W41" i="8"/>
  <c r="V41" i="8"/>
  <c r="X41" i="8" s="1"/>
  <c r="S41" i="8"/>
  <c r="R41" i="8"/>
  <c r="O41" i="8"/>
  <c r="N41" i="8"/>
  <c r="P41" i="8" s="1"/>
  <c r="K41" i="8"/>
  <c r="AA41" i="8" s="1"/>
  <c r="J41" i="8"/>
  <c r="L41" i="8" s="1"/>
  <c r="H41" i="8"/>
  <c r="I41" i="8" s="1"/>
  <c r="G41" i="8"/>
  <c r="E41" i="8"/>
  <c r="F41" i="8" s="1"/>
  <c r="D41" i="8"/>
  <c r="AI40" i="8"/>
  <c r="AH40" i="8"/>
  <c r="AG40" i="8"/>
  <c r="AE40" i="8"/>
  <c r="AD40" i="8"/>
  <c r="W40" i="8"/>
  <c r="X40" i="8" s="1"/>
  <c r="V40" i="8"/>
  <c r="S40" i="8"/>
  <c r="R40" i="8"/>
  <c r="O40" i="8"/>
  <c r="N40" i="8"/>
  <c r="K40" i="8"/>
  <c r="AA40" i="8" s="1"/>
  <c r="J40" i="8"/>
  <c r="H40" i="8"/>
  <c r="G40" i="8"/>
  <c r="I40" i="8" s="1"/>
  <c r="E40" i="8"/>
  <c r="D40" i="8"/>
  <c r="AK39" i="8"/>
  <c r="AJ39" i="8"/>
  <c r="AF39" i="8"/>
  <c r="AA39" i="8"/>
  <c r="Z39" i="8"/>
  <c r="AB39" i="8" s="1"/>
  <c r="X39" i="8"/>
  <c r="T39" i="8"/>
  <c r="P39" i="8"/>
  <c r="L39" i="8"/>
  <c r="I39" i="8"/>
  <c r="Y39" i="8" s="1"/>
  <c r="F39" i="8"/>
  <c r="AJ38" i="8"/>
  <c r="AF38" i="8"/>
  <c r="AA38" i="8"/>
  <c r="Z38" i="8"/>
  <c r="X38" i="8"/>
  <c r="T38" i="8"/>
  <c r="P38" i="8"/>
  <c r="L38" i="8"/>
  <c r="I38" i="8"/>
  <c r="U38" i="8" s="1"/>
  <c r="F38" i="8"/>
  <c r="AJ37" i="8"/>
  <c r="AF37" i="8"/>
  <c r="AK37" i="8" s="1"/>
  <c r="AA37" i="8"/>
  <c r="Z37" i="8"/>
  <c r="AB37" i="8" s="1"/>
  <c r="X37" i="8"/>
  <c r="T37" i="8"/>
  <c r="P37" i="8"/>
  <c r="L37" i="8"/>
  <c r="I37" i="8"/>
  <c r="Y37" i="8" s="1"/>
  <c r="F37" i="8"/>
  <c r="AK36" i="8"/>
  <c r="AJ36" i="8"/>
  <c r="AF36" i="8"/>
  <c r="AA36" i="8"/>
  <c r="Z36" i="8"/>
  <c r="AB36" i="8" s="1"/>
  <c r="AC36" i="8" s="1"/>
  <c r="X36" i="8"/>
  <c r="T36" i="8"/>
  <c r="P36" i="8"/>
  <c r="L36" i="8"/>
  <c r="I36" i="8"/>
  <c r="F36" i="8"/>
  <c r="AJ35" i="8"/>
  <c r="AF35" i="8"/>
  <c r="AA35" i="8"/>
  <c r="Z35" i="8"/>
  <c r="AB35" i="8" s="1"/>
  <c r="X35" i="8"/>
  <c r="T35" i="8"/>
  <c r="P35" i="8"/>
  <c r="L35" i="8"/>
  <c r="I35" i="8"/>
  <c r="Y35" i="8" s="1"/>
  <c r="F35" i="8"/>
  <c r="M35" i="8" s="1"/>
  <c r="AI34" i="8"/>
  <c r="AH34" i="8"/>
  <c r="AG34" i="8"/>
  <c r="AJ34" i="8" s="1"/>
  <c r="AE34" i="8"/>
  <c r="AD34" i="8"/>
  <c r="AF34" i="8" s="1"/>
  <c r="W34" i="8"/>
  <c r="V34" i="8"/>
  <c r="X34" i="8" s="1"/>
  <c r="S34" i="8"/>
  <c r="R34" i="8"/>
  <c r="T34" i="8" s="1"/>
  <c r="O34" i="8"/>
  <c r="N34" i="8"/>
  <c r="K34" i="8"/>
  <c r="AA34" i="8" s="1"/>
  <c r="J34" i="8"/>
  <c r="H34" i="8"/>
  <c r="G34" i="8"/>
  <c r="E34" i="8"/>
  <c r="D34" i="8"/>
  <c r="F34" i="8" s="1"/>
  <c r="AJ33" i="8"/>
  <c r="AF33" i="8"/>
  <c r="AK33" i="8" s="1"/>
  <c r="AA33" i="8"/>
  <c r="Z33" i="8"/>
  <c r="X33" i="8"/>
  <c r="T33" i="8"/>
  <c r="U33" i="8" s="1"/>
  <c r="Q33" i="8"/>
  <c r="P33" i="8"/>
  <c r="M33" i="8"/>
  <c r="L33" i="8"/>
  <c r="I33" i="8"/>
  <c r="Y33" i="8" s="1"/>
  <c r="F33" i="8"/>
  <c r="AJ32" i="8"/>
  <c r="AF32" i="8"/>
  <c r="AA32" i="8"/>
  <c r="Z32" i="8"/>
  <c r="AB32" i="8" s="1"/>
  <c r="X32" i="8"/>
  <c r="T32" i="8"/>
  <c r="U32" i="8" s="1"/>
  <c r="P32" i="8"/>
  <c r="L32" i="8"/>
  <c r="I32" i="8"/>
  <c r="Y32" i="8" s="1"/>
  <c r="F32" i="8"/>
  <c r="AJ31" i="8"/>
  <c r="AF31" i="8"/>
  <c r="AA31" i="8"/>
  <c r="Z31" i="8"/>
  <c r="X31" i="8"/>
  <c r="T31" i="8"/>
  <c r="P31" i="8"/>
  <c r="Q31" i="8" s="1"/>
  <c r="M31" i="8"/>
  <c r="L31" i="8"/>
  <c r="I31" i="8"/>
  <c r="F31" i="8"/>
  <c r="AJ30" i="8"/>
  <c r="AF30" i="8"/>
  <c r="AA30" i="8"/>
  <c r="Z30" i="8"/>
  <c r="X30" i="8"/>
  <c r="T30" i="8"/>
  <c r="P30" i="8"/>
  <c r="L30" i="8"/>
  <c r="I30" i="8"/>
  <c r="Y30" i="8" s="1"/>
  <c r="F30" i="8"/>
  <c r="AJ29" i="8"/>
  <c r="AF29" i="8"/>
  <c r="AA29" i="8"/>
  <c r="Z29" i="8"/>
  <c r="AB29" i="8" s="1"/>
  <c r="AC29" i="8" s="1"/>
  <c r="X29" i="8"/>
  <c r="U29" i="8"/>
  <c r="T29" i="8"/>
  <c r="P29" i="8"/>
  <c r="Q29" i="8" s="1"/>
  <c r="L29" i="8"/>
  <c r="M29" i="8" s="1"/>
  <c r="I29" i="8"/>
  <c r="F29" i="8"/>
  <c r="AJ28" i="8"/>
  <c r="AF28" i="8"/>
  <c r="AA28" i="8"/>
  <c r="Z28" i="8"/>
  <c r="AB28" i="8" s="1"/>
  <c r="X28" i="8"/>
  <c r="T28" i="8"/>
  <c r="U28" i="8" s="1"/>
  <c r="P28" i="8"/>
  <c r="AK28" i="8" s="1"/>
  <c r="L28" i="8"/>
  <c r="I28" i="8"/>
  <c r="F28" i="8"/>
  <c r="AI27" i="8"/>
  <c r="AH27" i="8"/>
  <c r="AG27" i="8"/>
  <c r="AJ27" i="8" s="1"/>
  <c r="AE27" i="8"/>
  <c r="AD27" i="8"/>
  <c r="W27" i="8"/>
  <c r="V27" i="8"/>
  <c r="X27" i="8" s="1"/>
  <c r="S27" i="8"/>
  <c r="R27" i="8"/>
  <c r="O27" i="8"/>
  <c r="N27" i="8"/>
  <c r="K27" i="8"/>
  <c r="J27" i="8"/>
  <c r="H27" i="8"/>
  <c r="G27" i="8"/>
  <c r="I27" i="8" s="1"/>
  <c r="E27" i="8"/>
  <c r="D27" i="8"/>
  <c r="F27" i="8" s="1"/>
  <c r="AJ26" i="8"/>
  <c r="AF26" i="8"/>
  <c r="AK26" i="8" s="1"/>
  <c r="AA26" i="8"/>
  <c r="Z26" i="8"/>
  <c r="X26" i="8"/>
  <c r="T26" i="8"/>
  <c r="U26" i="8" s="1"/>
  <c r="Q26" i="8"/>
  <c r="P26" i="8"/>
  <c r="L26" i="8"/>
  <c r="M26" i="8" s="1"/>
  <c r="I26" i="8"/>
  <c r="Y26" i="8" s="1"/>
  <c r="F26" i="8"/>
  <c r="AJ25" i="8"/>
  <c r="AF25" i="8"/>
  <c r="AA25" i="8"/>
  <c r="Z25" i="8"/>
  <c r="AB25" i="8" s="1"/>
  <c r="X25" i="8"/>
  <c r="T25" i="8"/>
  <c r="P25" i="8"/>
  <c r="AK25" i="8" s="1"/>
  <c r="L25" i="8"/>
  <c r="I25" i="8"/>
  <c r="Y25" i="8" s="1"/>
  <c r="F25" i="8"/>
  <c r="AJ24" i="8"/>
  <c r="AF24" i="8"/>
  <c r="AA24" i="8"/>
  <c r="Z24" i="8"/>
  <c r="X24" i="8"/>
  <c r="T24" i="8"/>
  <c r="P24" i="8"/>
  <c r="Q24" i="8" s="1"/>
  <c r="M24" i="8"/>
  <c r="L24" i="8"/>
  <c r="I24" i="8"/>
  <c r="F24" i="8"/>
  <c r="AJ23" i="8"/>
  <c r="AF23" i="8"/>
  <c r="AA23" i="8"/>
  <c r="Z23" i="8"/>
  <c r="AB23" i="8" s="1"/>
  <c r="AC23" i="8" s="1"/>
  <c r="X23" i="8"/>
  <c r="T23" i="8"/>
  <c r="P23" i="8"/>
  <c r="Q23" i="8" s="1"/>
  <c r="L23" i="8"/>
  <c r="I23" i="8"/>
  <c r="F23" i="8"/>
  <c r="AJ22" i="8"/>
  <c r="AF22" i="8"/>
  <c r="AA22" i="8"/>
  <c r="Z22" i="8"/>
  <c r="AB22" i="8" s="1"/>
  <c r="AC22" i="8" s="1"/>
  <c r="X22" i="8"/>
  <c r="U22" i="8"/>
  <c r="T22" i="8"/>
  <c r="Q22" i="8"/>
  <c r="P22" i="8"/>
  <c r="L22" i="8"/>
  <c r="M22" i="8" s="1"/>
  <c r="I22" i="8"/>
  <c r="F22" i="8"/>
  <c r="AI21" i="8"/>
  <c r="AH21" i="8"/>
  <c r="AG21" i="8"/>
  <c r="AJ21" i="8" s="1"/>
  <c r="AE21" i="8"/>
  <c r="AD21" i="8"/>
  <c r="AF21" i="8" s="1"/>
  <c r="AK21" i="8" s="1"/>
  <c r="W21" i="8"/>
  <c r="V21" i="8"/>
  <c r="S21" i="8"/>
  <c r="R21" i="8"/>
  <c r="O21" i="8"/>
  <c r="N21" i="8"/>
  <c r="P21" i="8" s="1"/>
  <c r="K21" i="8"/>
  <c r="J21" i="8"/>
  <c r="H21" i="8"/>
  <c r="G21" i="8"/>
  <c r="I21" i="8" s="1"/>
  <c r="E21" i="8"/>
  <c r="D21" i="8"/>
  <c r="F21" i="8" s="1"/>
  <c r="AJ20" i="8"/>
  <c r="AF20" i="8"/>
  <c r="AK20" i="8" s="1"/>
  <c r="AA20" i="8"/>
  <c r="Z20" i="8"/>
  <c r="AB20" i="8" s="1"/>
  <c r="X20" i="8"/>
  <c r="T20" i="8"/>
  <c r="P20" i="8"/>
  <c r="L20" i="8"/>
  <c r="I20" i="8"/>
  <c r="Y20" i="8" s="1"/>
  <c r="F20" i="8"/>
  <c r="AJ19" i="8"/>
  <c r="AF19" i="8"/>
  <c r="AK19" i="8" s="1"/>
  <c r="AA19" i="8"/>
  <c r="Z19" i="8"/>
  <c r="X19" i="8"/>
  <c r="T19" i="8"/>
  <c r="P19" i="8"/>
  <c r="Q19" i="8" s="1"/>
  <c r="M19" i="8"/>
  <c r="L19" i="8"/>
  <c r="I19" i="8"/>
  <c r="F19" i="8"/>
  <c r="AK18" i="8"/>
  <c r="AJ18" i="8"/>
  <c r="AF18" i="8"/>
  <c r="AA18" i="8"/>
  <c r="Z18" i="8"/>
  <c r="AB18" i="8" s="1"/>
  <c r="X18" i="8"/>
  <c r="T18" i="8"/>
  <c r="P18" i="8"/>
  <c r="L18" i="8"/>
  <c r="I18" i="8"/>
  <c r="Y18" i="8" s="1"/>
  <c r="F18" i="8"/>
  <c r="AJ17" i="8"/>
  <c r="AF17" i="8"/>
  <c r="AA17" i="8"/>
  <c r="AB17" i="8" s="1"/>
  <c r="AC17" i="8" s="1"/>
  <c r="Z17" i="8"/>
  <c r="X17" i="8"/>
  <c r="T17" i="8"/>
  <c r="P17" i="8"/>
  <c r="Q17" i="8" s="1"/>
  <c r="M17" i="8"/>
  <c r="L17" i="8"/>
  <c r="I17" i="8"/>
  <c r="U17" i="8" s="1"/>
  <c r="F17" i="8"/>
  <c r="AJ16" i="8"/>
  <c r="AF16" i="8"/>
  <c r="AA16" i="8"/>
  <c r="Z16" i="8"/>
  <c r="AB16" i="8" s="1"/>
  <c r="AC16" i="8" s="1"/>
  <c r="X16" i="8"/>
  <c r="T16" i="8"/>
  <c r="P16" i="8"/>
  <c r="Q16" i="8" s="1"/>
  <c r="L16" i="8"/>
  <c r="I16" i="8"/>
  <c r="Y16" i="8" s="1"/>
  <c r="F16" i="8"/>
  <c r="AJ15" i="8"/>
  <c r="AI15" i="8"/>
  <c r="AH15" i="8"/>
  <c r="AG15" i="8"/>
  <c r="AE15" i="8"/>
  <c r="AD15" i="8"/>
  <c r="X15" i="8"/>
  <c r="W15" i="8"/>
  <c r="V15" i="8"/>
  <c r="T15" i="8"/>
  <c r="S15" i="8"/>
  <c r="R15" i="8"/>
  <c r="O15" i="8"/>
  <c r="N15" i="8"/>
  <c r="P15" i="8" s="1"/>
  <c r="K15" i="8"/>
  <c r="AA15" i="8" s="1"/>
  <c r="J15" i="8"/>
  <c r="Z15" i="8" s="1"/>
  <c r="H15" i="8"/>
  <c r="G15" i="8"/>
  <c r="I15" i="8" s="1"/>
  <c r="E15" i="8"/>
  <c r="D15" i="8"/>
  <c r="F15" i="8" s="1"/>
  <c r="AJ14" i="8"/>
  <c r="AF14" i="8"/>
  <c r="AK14" i="8" s="1"/>
  <c r="AA14" i="8"/>
  <c r="Z14" i="8"/>
  <c r="AB14" i="8" s="1"/>
  <c r="AC14" i="8" s="1"/>
  <c r="X14" i="8"/>
  <c r="T14" i="8"/>
  <c r="Q14" i="8"/>
  <c r="P14" i="8"/>
  <c r="L14" i="8"/>
  <c r="I14" i="8"/>
  <c r="F14" i="8"/>
  <c r="AJ13" i="8"/>
  <c r="AF13" i="8"/>
  <c r="AA13" i="8"/>
  <c r="Z13" i="8"/>
  <c r="AB13" i="8" s="1"/>
  <c r="X13" i="8"/>
  <c r="T13" i="8"/>
  <c r="P13" i="8"/>
  <c r="L13" i="8"/>
  <c r="I13" i="8"/>
  <c r="Y13" i="8" s="1"/>
  <c r="F13" i="8"/>
  <c r="AJ12" i="8"/>
  <c r="AF12" i="8"/>
  <c r="AK12" i="8" s="1"/>
  <c r="AA12" i="8"/>
  <c r="Z12" i="8"/>
  <c r="X12" i="8"/>
  <c r="U12" i="8"/>
  <c r="T12" i="8"/>
  <c r="Q12" i="8"/>
  <c r="P12" i="8"/>
  <c r="M12" i="8"/>
  <c r="L12" i="8"/>
  <c r="I12" i="8"/>
  <c r="F12" i="8"/>
  <c r="AJ11" i="8"/>
  <c r="AF11" i="8"/>
  <c r="AA11" i="8"/>
  <c r="Z11" i="8"/>
  <c r="AB11" i="8" s="1"/>
  <c r="X11" i="8"/>
  <c r="T11" i="8"/>
  <c r="U11" i="8" s="1"/>
  <c r="P11" i="8"/>
  <c r="L11" i="8"/>
  <c r="I11" i="8"/>
  <c r="F11" i="8"/>
  <c r="AJ10" i="8"/>
  <c r="AF10" i="8"/>
  <c r="AK10" i="8" s="1"/>
  <c r="AA10" i="8"/>
  <c r="Z10" i="8"/>
  <c r="X10" i="8"/>
  <c r="T10" i="8"/>
  <c r="P10" i="8"/>
  <c r="L10" i="8"/>
  <c r="I10" i="8"/>
  <c r="U10" i="8" s="1"/>
  <c r="F10" i="8"/>
  <c r="AJ9" i="8"/>
  <c r="AF9" i="8"/>
  <c r="AA9" i="8"/>
  <c r="Z9" i="8"/>
  <c r="X9" i="8"/>
  <c r="T9" i="8"/>
  <c r="P9" i="8"/>
  <c r="Q9" i="8" s="1"/>
  <c r="L9" i="8"/>
  <c r="I9" i="8"/>
  <c r="Y9" i="8" s="1"/>
  <c r="F9" i="8"/>
  <c r="AI74" i="7"/>
  <c r="AH74" i="7"/>
  <c r="AG74" i="7"/>
  <c r="AF74" i="7"/>
  <c r="AE74" i="7"/>
  <c r="AD74" i="7"/>
  <c r="W74" i="7"/>
  <c r="V74" i="7"/>
  <c r="X74" i="7" s="1"/>
  <c r="S74" i="7"/>
  <c r="R74" i="7"/>
  <c r="T74" i="7" s="1"/>
  <c r="O74" i="7"/>
  <c r="P74" i="7" s="1"/>
  <c r="N74" i="7"/>
  <c r="K74" i="7"/>
  <c r="J74" i="7"/>
  <c r="H74" i="7"/>
  <c r="I74" i="7" s="1"/>
  <c r="G74" i="7"/>
  <c r="E74" i="7"/>
  <c r="D74" i="7"/>
  <c r="AI73" i="7"/>
  <c r="AH73" i="7"/>
  <c r="AG73" i="7"/>
  <c r="AE73" i="7"/>
  <c r="AD73" i="7"/>
  <c r="AF73" i="7" s="1"/>
  <c r="AK73" i="7" s="1"/>
  <c r="W73" i="7"/>
  <c r="V73" i="7"/>
  <c r="X73" i="7" s="1"/>
  <c r="S73" i="7"/>
  <c r="R73" i="7"/>
  <c r="T73" i="7" s="1"/>
  <c r="O73" i="7"/>
  <c r="N73" i="7"/>
  <c r="P73" i="7" s="1"/>
  <c r="K73" i="7"/>
  <c r="J73" i="7"/>
  <c r="Z73" i="7" s="1"/>
  <c r="H73" i="7"/>
  <c r="G73" i="7"/>
  <c r="E73" i="7"/>
  <c r="D73" i="7"/>
  <c r="AJ72" i="7"/>
  <c r="AF72" i="7"/>
  <c r="AK72" i="7" s="1"/>
  <c r="AA72" i="7"/>
  <c r="Z72" i="7"/>
  <c r="AB72" i="7" s="1"/>
  <c r="X72" i="7"/>
  <c r="U72" i="7"/>
  <c r="T72" i="7"/>
  <c r="P72" i="7"/>
  <c r="L72" i="7"/>
  <c r="I72" i="7"/>
  <c r="Y72" i="7" s="1"/>
  <c r="F72" i="7"/>
  <c r="AC72" i="7" s="1"/>
  <c r="AK71" i="7"/>
  <c r="AJ71" i="7"/>
  <c r="AF71" i="7"/>
  <c r="AA71" i="7"/>
  <c r="Z71" i="7"/>
  <c r="X71" i="7"/>
  <c r="T71" i="7"/>
  <c r="P71" i="7"/>
  <c r="L71" i="7"/>
  <c r="I71" i="7"/>
  <c r="F71" i="7"/>
  <c r="AJ70" i="7"/>
  <c r="AF70" i="7"/>
  <c r="AK70" i="7" s="1"/>
  <c r="AA70" i="7"/>
  <c r="Z70" i="7"/>
  <c r="AB70" i="7" s="1"/>
  <c r="AC70" i="7" s="1"/>
  <c r="X70" i="7"/>
  <c r="T70" i="7"/>
  <c r="P70" i="7"/>
  <c r="L70" i="7"/>
  <c r="I70" i="7"/>
  <c r="F70" i="7"/>
  <c r="AJ69" i="7"/>
  <c r="AF69" i="7"/>
  <c r="AA69" i="7"/>
  <c r="Z69" i="7"/>
  <c r="X69" i="7"/>
  <c r="T69" i="7"/>
  <c r="P69" i="7"/>
  <c r="Q69" i="7" s="1"/>
  <c r="L69" i="7"/>
  <c r="I69" i="7"/>
  <c r="F69" i="7"/>
  <c r="AJ68" i="7"/>
  <c r="AF68" i="7"/>
  <c r="AK68" i="7" s="1"/>
  <c r="AA68" i="7"/>
  <c r="AB68" i="7" s="1"/>
  <c r="Z68" i="7"/>
  <c r="X68" i="7"/>
  <c r="T68" i="7"/>
  <c r="U68" i="7" s="1"/>
  <c r="P68" i="7"/>
  <c r="L68" i="7"/>
  <c r="I68" i="7"/>
  <c r="F68" i="7"/>
  <c r="AI67" i="7"/>
  <c r="AH67" i="7"/>
  <c r="AG67" i="7"/>
  <c r="AJ67" i="7" s="1"/>
  <c r="AE67" i="7"/>
  <c r="AD67" i="7"/>
  <c r="W67" i="7"/>
  <c r="V67" i="7"/>
  <c r="X67" i="7" s="1"/>
  <c r="S67" i="7"/>
  <c r="R67" i="7"/>
  <c r="O67" i="7"/>
  <c r="N67" i="7"/>
  <c r="K67" i="7"/>
  <c r="AA67" i="7" s="1"/>
  <c r="J67" i="7"/>
  <c r="L67" i="7" s="1"/>
  <c r="I67" i="7"/>
  <c r="H67" i="7"/>
  <c r="G67" i="7"/>
  <c r="E67" i="7"/>
  <c r="D67" i="7"/>
  <c r="AJ66" i="7"/>
  <c r="AF66" i="7"/>
  <c r="AA66" i="7"/>
  <c r="Z66" i="7"/>
  <c r="X66" i="7"/>
  <c r="T66" i="7"/>
  <c r="P66" i="7"/>
  <c r="L66" i="7"/>
  <c r="M66" i="7" s="1"/>
  <c r="I66" i="7"/>
  <c r="Y66" i="7" s="1"/>
  <c r="F66" i="7"/>
  <c r="AK65" i="7"/>
  <c r="AJ65" i="7"/>
  <c r="AF65" i="7"/>
  <c r="AA65" i="7"/>
  <c r="Z65" i="7"/>
  <c r="X65" i="7"/>
  <c r="T65" i="7"/>
  <c r="U65" i="7" s="1"/>
  <c r="P65" i="7"/>
  <c r="L65" i="7"/>
  <c r="I65" i="7"/>
  <c r="F65" i="7"/>
  <c r="AJ64" i="7"/>
  <c r="AF64" i="7"/>
  <c r="AK64" i="7" s="1"/>
  <c r="AA64" i="7"/>
  <c r="AB64" i="7" s="1"/>
  <c r="Z64" i="7"/>
  <c r="X64" i="7"/>
  <c r="T64" i="7"/>
  <c r="P64" i="7"/>
  <c r="L64" i="7"/>
  <c r="I64" i="7"/>
  <c r="U64" i="7" s="1"/>
  <c r="F64" i="7"/>
  <c r="AJ63" i="7"/>
  <c r="AF63" i="7"/>
  <c r="AA63" i="7"/>
  <c r="Z63" i="7"/>
  <c r="AB63" i="7" s="1"/>
  <c r="AC63" i="7" s="1"/>
  <c r="X63" i="7"/>
  <c r="T63" i="7"/>
  <c r="P63" i="7"/>
  <c r="Q63" i="7" s="1"/>
  <c r="L63" i="7"/>
  <c r="M63" i="7" s="1"/>
  <c r="I63" i="7"/>
  <c r="F63" i="7"/>
  <c r="AJ62" i="7"/>
  <c r="AF62" i="7"/>
  <c r="AA62" i="7"/>
  <c r="Z62" i="7"/>
  <c r="AB62" i="7" s="1"/>
  <c r="AC62" i="7" s="1"/>
  <c r="X62" i="7"/>
  <c r="T62" i="7"/>
  <c r="P62" i="7"/>
  <c r="Q62" i="7" s="1"/>
  <c r="L62" i="7"/>
  <c r="M62" i="7" s="1"/>
  <c r="I62" i="7"/>
  <c r="F62" i="7"/>
  <c r="AI61" i="7"/>
  <c r="AH61" i="7"/>
  <c r="AG61" i="7"/>
  <c r="AJ61" i="7" s="1"/>
  <c r="AE61" i="7"/>
  <c r="AD61" i="7"/>
  <c r="AF61" i="7" s="1"/>
  <c r="AK61" i="7" s="1"/>
  <c r="W61" i="7"/>
  <c r="X61" i="7" s="1"/>
  <c r="V61" i="7"/>
  <c r="S61" i="7"/>
  <c r="T61" i="7" s="1"/>
  <c r="R61" i="7"/>
  <c r="O61" i="7"/>
  <c r="N61" i="7"/>
  <c r="P61" i="7" s="1"/>
  <c r="K61" i="7"/>
  <c r="J61" i="7"/>
  <c r="Z61" i="7" s="1"/>
  <c r="H61" i="7"/>
  <c r="G61" i="7"/>
  <c r="E61" i="7"/>
  <c r="D61" i="7"/>
  <c r="F61" i="7" s="1"/>
  <c r="AJ60" i="7"/>
  <c r="AF60" i="7"/>
  <c r="AK60" i="7" s="1"/>
  <c r="AA60" i="7"/>
  <c r="Z60" i="7"/>
  <c r="AB60" i="7" s="1"/>
  <c r="AC60" i="7" s="1"/>
  <c r="X60" i="7"/>
  <c r="T60" i="7"/>
  <c r="P60" i="7"/>
  <c r="Q60" i="7" s="1"/>
  <c r="L60" i="7"/>
  <c r="I60" i="7"/>
  <c r="F60" i="7"/>
  <c r="AJ59" i="7"/>
  <c r="AF59" i="7"/>
  <c r="AA59" i="7"/>
  <c r="Z59" i="7"/>
  <c r="X59" i="7"/>
  <c r="T59" i="7"/>
  <c r="U59" i="7" s="1"/>
  <c r="P59" i="7"/>
  <c r="L59" i="7"/>
  <c r="I59" i="7"/>
  <c r="F59" i="7"/>
  <c r="AK58" i="7"/>
  <c r="AJ58" i="7"/>
  <c r="AF58" i="7"/>
  <c r="AB58" i="7"/>
  <c r="AA58" i="7"/>
  <c r="Z58" i="7"/>
  <c r="X58" i="7"/>
  <c r="T58" i="7"/>
  <c r="U58" i="7" s="1"/>
  <c r="P58" i="7"/>
  <c r="L58" i="7"/>
  <c r="I58" i="7"/>
  <c r="F58" i="7"/>
  <c r="AJ57" i="7"/>
  <c r="AF57" i="7"/>
  <c r="AA57" i="7"/>
  <c r="Z57" i="7"/>
  <c r="AB57" i="7" s="1"/>
  <c r="X57" i="7"/>
  <c r="T57" i="7"/>
  <c r="P57" i="7"/>
  <c r="L57" i="7"/>
  <c r="I57" i="7"/>
  <c r="U57" i="7" s="1"/>
  <c r="F57" i="7"/>
  <c r="AJ56" i="7"/>
  <c r="AF56" i="7"/>
  <c r="AK56" i="7" s="1"/>
  <c r="AA56" i="7"/>
  <c r="Z56" i="7"/>
  <c r="AB56" i="7" s="1"/>
  <c r="AC56" i="7" s="1"/>
  <c r="X56" i="7"/>
  <c r="T56" i="7"/>
  <c r="Q56" i="7"/>
  <c r="P56" i="7"/>
  <c r="L56" i="7"/>
  <c r="M56" i="7" s="1"/>
  <c r="I56" i="7"/>
  <c r="F56" i="7"/>
  <c r="AJ55" i="7"/>
  <c r="AF55" i="7"/>
  <c r="AA55" i="7"/>
  <c r="Z55" i="7"/>
  <c r="AB55" i="7" s="1"/>
  <c r="AC55" i="7" s="1"/>
  <c r="X55" i="7"/>
  <c r="T55" i="7"/>
  <c r="Q55" i="7"/>
  <c r="P55" i="7"/>
  <c r="L55" i="7"/>
  <c r="M55" i="7" s="1"/>
  <c r="I55" i="7"/>
  <c r="F55" i="7"/>
  <c r="AI54" i="7"/>
  <c r="AH54" i="7"/>
  <c r="AG54" i="7"/>
  <c r="AJ54" i="7" s="1"/>
  <c r="AF54" i="7"/>
  <c r="AK54" i="7" s="1"/>
  <c r="AE54" i="7"/>
  <c r="AD54" i="7"/>
  <c r="W54" i="7"/>
  <c r="X54" i="7" s="1"/>
  <c r="V54" i="7"/>
  <c r="S54" i="7"/>
  <c r="R54" i="7"/>
  <c r="T54" i="7" s="1"/>
  <c r="O54" i="7"/>
  <c r="N54" i="7"/>
  <c r="P54" i="7" s="1"/>
  <c r="K54" i="7"/>
  <c r="AA54" i="7" s="1"/>
  <c r="J54" i="7"/>
  <c r="H54" i="7"/>
  <c r="G54" i="7"/>
  <c r="E54" i="7"/>
  <c r="D54" i="7"/>
  <c r="AJ53" i="7"/>
  <c r="AF53" i="7"/>
  <c r="AA53" i="7"/>
  <c r="Z53" i="7"/>
  <c r="AB53" i="7" s="1"/>
  <c r="AC53" i="7" s="1"/>
  <c r="X53" i="7"/>
  <c r="T53" i="7"/>
  <c r="P53" i="7"/>
  <c r="Q53" i="7" s="1"/>
  <c r="L53" i="7"/>
  <c r="I53" i="7"/>
  <c r="F53" i="7"/>
  <c r="AJ52" i="7"/>
  <c r="AF52" i="7"/>
  <c r="AA52" i="7"/>
  <c r="Z52" i="7"/>
  <c r="AB52" i="7" s="1"/>
  <c r="X52" i="7"/>
  <c r="T52" i="7"/>
  <c r="P52" i="7"/>
  <c r="L52" i="7"/>
  <c r="I52" i="7"/>
  <c r="Y52" i="7" s="1"/>
  <c r="F52" i="7"/>
  <c r="M52" i="7" s="1"/>
  <c r="AK51" i="7"/>
  <c r="AJ51" i="7"/>
  <c r="AF51" i="7"/>
  <c r="AA51" i="7"/>
  <c r="Z51" i="7"/>
  <c r="X51" i="7"/>
  <c r="T51" i="7"/>
  <c r="U51" i="7" s="1"/>
  <c r="P51" i="7"/>
  <c r="L51" i="7"/>
  <c r="I51" i="7"/>
  <c r="F51" i="7"/>
  <c r="AJ50" i="7"/>
  <c r="AF50" i="7"/>
  <c r="AK50" i="7" s="1"/>
  <c r="AA50" i="7"/>
  <c r="Z50" i="7"/>
  <c r="AB50" i="7" s="1"/>
  <c r="X50" i="7"/>
  <c r="T50" i="7"/>
  <c r="P50" i="7"/>
  <c r="L50" i="7"/>
  <c r="I50" i="7"/>
  <c r="U50" i="7" s="1"/>
  <c r="F50" i="7"/>
  <c r="AC50" i="7" s="1"/>
  <c r="AJ49" i="7"/>
  <c r="AF49" i="7"/>
  <c r="AK49" i="7" s="1"/>
  <c r="AA49" i="7"/>
  <c r="Z49" i="7"/>
  <c r="AB49" i="7" s="1"/>
  <c r="X49" i="7"/>
  <c r="T49" i="7"/>
  <c r="P49" i="7"/>
  <c r="L49" i="7"/>
  <c r="I49" i="7"/>
  <c r="F49" i="7"/>
  <c r="Q49" i="7" s="1"/>
  <c r="AI48" i="7"/>
  <c r="AH48" i="7"/>
  <c r="AG48" i="7"/>
  <c r="AE48" i="7"/>
  <c r="AD48" i="7"/>
  <c r="W48" i="7"/>
  <c r="X48" i="7" s="1"/>
  <c r="V48" i="7"/>
  <c r="T48" i="7"/>
  <c r="S48" i="7"/>
  <c r="R48" i="7"/>
  <c r="O48" i="7"/>
  <c r="N48" i="7"/>
  <c r="K48" i="7"/>
  <c r="J48" i="7"/>
  <c r="H48" i="7"/>
  <c r="G48" i="7"/>
  <c r="I48" i="7" s="1"/>
  <c r="E48" i="7"/>
  <c r="D48" i="7"/>
  <c r="F48" i="7" s="1"/>
  <c r="AJ47" i="7"/>
  <c r="AF47" i="7"/>
  <c r="AA47" i="7"/>
  <c r="Z47" i="7"/>
  <c r="AB47" i="7" s="1"/>
  <c r="AC47" i="7" s="1"/>
  <c r="X47" i="7"/>
  <c r="T47" i="7"/>
  <c r="P47" i="7"/>
  <c r="L47" i="7"/>
  <c r="I47" i="7"/>
  <c r="F47" i="7"/>
  <c r="M47" i="7" s="1"/>
  <c r="AJ46" i="7"/>
  <c r="AF46" i="7"/>
  <c r="AK46" i="7" s="1"/>
  <c r="AA46" i="7"/>
  <c r="Z46" i="7"/>
  <c r="AB46" i="7" s="1"/>
  <c r="X46" i="7"/>
  <c r="T46" i="7"/>
  <c r="Q46" i="7"/>
  <c r="P46" i="7"/>
  <c r="L46" i="7"/>
  <c r="I46" i="7"/>
  <c r="F46" i="7"/>
  <c r="M46" i="7" s="1"/>
  <c r="AJ45" i="7"/>
  <c r="AF45" i="7"/>
  <c r="AK45" i="7" s="1"/>
  <c r="AA45" i="7"/>
  <c r="Z45" i="7"/>
  <c r="AB45" i="7" s="1"/>
  <c r="X45" i="7"/>
  <c r="T45" i="7"/>
  <c r="U45" i="7" s="1"/>
  <c r="P45" i="7"/>
  <c r="L45" i="7"/>
  <c r="I45" i="7"/>
  <c r="F45" i="7"/>
  <c r="AK44" i="7"/>
  <c r="AJ44" i="7"/>
  <c r="AF44" i="7"/>
  <c r="AB44" i="7"/>
  <c r="AA44" i="7"/>
  <c r="Z44" i="7"/>
  <c r="X44" i="7"/>
  <c r="T44" i="7"/>
  <c r="P44" i="7"/>
  <c r="L44" i="7"/>
  <c r="I44" i="7"/>
  <c r="F44" i="7"/>
  <c r="AC44" i="7" s="1"/>
  <c r="AJ43" i="7"/>
  <c r="AF43" i="7"/>
  <c r="AK43" i="7" s="1"/>
  <c r="AA43" i="7"/>
  <c r="Z43" i="7"/>
  <c r="AB43" i="7" s="1"/>
  <c r="X43" i="7"/>
  <c r="T43" i="7"/>
  <c r="P43" i="7"/>
  <c r="L43" i="7"/>
  <c r="I43" i="7"/>
  <c r="U43" i="7" s="1"/>
  <c r="F43" i="7"/>
  <c r="AJ42" i="7"/>
  <c r="AF42" i="7"/>
  <c r="AA42" i="7"/>
  <c r="Z42" i="7"/>
  <c r="AB42" i="7" s="1"/>
  <c r="AC42" i="7" s="1"/>
  <c r="X42" i="7"/>
  <c r="T42" i="7"/>
  <c r="P42" i="7"/>
  <c r="L42" i="7"/>
  <c r="I42" i="7"/>
  <c r="U42" i="7" s="1"/>
  <c r="F42" i="7"/>
  <c r="AJ41" i="7"/>
  <c r="AI41" i="7"/>
  <c r="AH41" i="7"/>
  <c r="AG41" i="7"/>
  <c r="AE41" i="7"/>
  <c r="AD41" i="7"/>
  <c r="W41" i="7"/>
  <c r="V41" i="7"/>
  <c r="S41" i="7"/>
  <c r="R41" i="7"/>
  <c r="T41" i="7" s="1"/>
  <c r="O41" i="7"/>
  <c r="N41" i="7"/>
  <c r="K41" i="7"/>
  <c r="J41" i="7"/>
  <c r="H41" i="7"/>
  <c r="G41" i="7"/>
  <c r="E41" i="7"/>
  <c r="D41" i="7"/>
  <c r="F41" i="7" s="1"/>
  <c r="AJ40" i="7"/>
  <c r="AF40" i="7"/>
  <c r="AA40" i="7"/>
  <c r="AB40" i="7" s="1"/>
  <c r="AC40" i="7" s="1"/>
  <c r="Z40" i="7"/>
  <c r="X40" i="7"/>
  <c r="T40" i="7"/>
  <c r="P40" i="7"/>
  <c r="AK40" i="7" s="1"/>
  <c r="L40" i="7"/>
  <c r="I40" i="7"/>
  <c r="Y40" i="7" s="1"/>
  <c r="F40" i="7"/>
  <c r="AJ39" i="7"/>
  <c r="AF39" i="7"/>
  <c r="AK39" i="7" s="1"/>
  <c r="AA39" i="7"/>
  <c r="Z39" i="7"/>
  <c r="AB39" i="7" s="1"/>
  <c r="X39" i="7"/>
  <c r="T39" i="7"/>
  <c r="P39" i="7"/>
  <c r="L39" i="7"/>
  <c r="I39" i="7"/>
  <c r="Y39" i="7" s="1"/>
  <c r="F39" i="7"/>
  <c r="AJ38" i="7"/>
  <c r="AF38" i="7"/>
  <c r="AK38" i="7" s="1"/>
  <c r="AA38" i="7"/>
  <c r="Z38" i="7"/>
  <c r="AB38" i="7" s="1"/>
  <c r="X38" i="7"/>
  <c r="T38" i="7"/>
  <c r="P38" i="7"/>
  <c r="L38" i="7"/>
  <c r="I38" i="7"/>
  <c r="Y38" i="7" s="1"/>
  <c r="F38" i="7"/>
  <c r="M38" i="7" s="1"/>
  <c r="AK37" i="7"/>
  <c r="AJ37" i="7"/>
  <c r="AF37" i="7"/>
  <c r="AA37" i="7"/>
  <c r="Z37" i="7"/>
  <c r="AB37" i="7" s="1"/>
  <c r="X37" i="7"/>
  <c r="T37" i="7"/>
  <c r="P37" i="7"/>
  <c r="L37" i="7"/>
  <c r="I37" i="7"/>
  <c r="F37" i="7"/>
  <c r="AI36" i="7"/>
  <c r="AH36" i="7"/>
  <c r="AG36" i="7"/>
  <c r="AE36" i="7"/>
  <c r="AD36" i="7"/>
  <c r="W36" i="7"/>
  <c r="V36" i="7"/>
  <c r="S36" i="7"/>
  <c r="R36" i="7"/>
  <c r="T36" i="7" s="1"/>
  <c r="U36" i="7" s="1"/>
  <c r="O36" i="7"/>
  <c r="N36" i="7"/>
  <c r="P36" i="7" s="1"/>
  <c r="K36" i="7"/>
  <c r="J36" i="7"/>
  <c r="L36" i="7" s="1"/>
  <c r="H36" i="7"/>
  <c r="I36" i="7" s="1"/>
  <c r="G36" i="7"/>
  <c r="E36" i="7"/>
  <c r="F36" i="7" s="1"/>
  <c r="D36" i="7"/>
  <c r="AJ35" i="7"/>
  <c r="AF35" i="7"/>
  <c r="AK35" i="7" s="1"/>
  <c r="AA35" i="7"/>
  <c r="Z35" i="7"/>
  <c r="AB35" i="7" s="1"/>
  <c r="AC35" i="7" s="1"/>
  <c r="X35" i="7"/>
  <c r="T35" i="7"/>
  <c r="U35" i="7" s="1"/>
  <c r="Q35" i="7"/>
  <c r="P35" i="7"/>
  <c r="L35" i="7"/>
  <c r="I35" i="7"/>
  <c r="F35" i="7"/>
  <c r="AJ34" i="7"/>
  <c r="AF34" i="7"/>
  <c r="AA34" i="7"/>
  <c r="Z34" i="7"/>
  <c r="X34" i="7"/>
  <c r="U34" i="7"/>
  <c r="T34" i="7"/>
  <c r="P34" i="7"/>
  <c r="L34" i="7"/>
  <c r="I34" i="7"/>
  <c r="F34" i="7"/>
  <c r="AJ33" i="7"/>
  <c r="AF33" i="7"/>
  <c r="AA33" i="7"/>
  <c r="Z33" i="7"/>
  <c r="AB33" i="7" s="1"/>
  <c r="X33" i="7"/>
  <c r="T33" i="7"/>
  <c r="P33" i="7"/>
  <c r="L33" i="7"/>
  <c r="I33" i="7"/>
  <c r="F33" i="7"/>
  <c r="M33" i="7" s="1"/>
  <c r="AJ32" i="7"/>
  <c r="AF32" i="7"/>
  <c r="AK32" i="7" s="1"/>
  <c r="AA32" i="7"/>
  <c r="Z32" i="7"/>
  <c r="AB32" i="7" s="1"/>
  <c r="AC32" i="7" s="1"/>
  <c r="X32" i="7"/>
  <c r="T32" i="7"/>
  <c r="P32" i="7"/>
  <c r="L32" i="7"/>
  <c r="I32" i="7"/>
  <c r="F32" i="7"/>
  <c r="AJ31" i="7"/>
  <c r="AF31" i="7"/>
  <c r="AA31" i="7"/>
  <c r="Z31" i="7"/>
  <c r="AB31" i="7" s="1"/>
  <c r="X31" i="7"/>
  <c r="T31" i="7"/>
  <c r="U31" i="7" s="1"/>
  <c r="P31" i="7"/>
  <c r="L31" i="7"/>
  <c r="M31" i="7" s="1"/>
  <c r="I31" i="7"/>
  <c r="F31" i="7"/>
  <c r="AK30" i="7"/>
  <c r="AI30" i="7"/>
  <c r="AH30" i="7"/>
  <c r="AG30" i="7"/>
  <c r="AF30" i="7"/>
  <c r="AE30" i="7"/>
  <c r="AD30" i="7"/>
  <c r="W30" i="7"/>
  <c r="V30" i="7"/>
  <c r="X30" i="7" s="1"/>
  <c r="S30" i="7"/>
  <c r="T30" i="7" s="1"/>
  <c r="R30" i="7"/>
  <c r="P30" i="7"/>
  <c r="O30" i="7"/>
  <c r="N30" i="7"/>
  <c r="K30" i="7"/>
  <c r="AA30" i="7" s="1"/>
  <c r="J30" i="7"/>
  <c r="Z30" i="7" s="1"/>
  <c r="AB30" i="7" s="1"/>
  <c r="H30" i="7"/>
  <c r="I30" i="7" s="1"/>
  <c r="G30" i="7"/>
  <c r="E30" i="7"/>
  <c r="D30" i="7"/>
  <c r="F30" i="7" s="1"/>
  <c r="AJ29" i="7"/>
  <c r="AF29" i="7"/>
  <c r="AK29" i="7" s="1"/>
  <c r="AA29" i="7"/>
  <c r="Z29" i="7"/>
  <c r="X29" i="7"/>
  <c r="T29" i="7"/>
  <c r="P29" i="7"/>
  <c r="L29" i="7"/>
  <c r="I29" i="7"/>
  <c r="Y29" i="7" s="1"/>
  <c r="F29" i="7"/>
  <c r="Q29" i="7" s="1"/>
  <c r="AJ28" i="7"/>
  <c r="AF28" i="7"/>
  <c r="AA28" i="7"/>
  <c r="Z28" i="7"/>
  <c r="X28" i="7"/>
  <c r="T28" i="7"/>
  <c r="P28" i="7"/>
  <c r="Q28" i="7" s="1"/>
  <c r="L28" i="7"/>
  <c r="M28" i="7" s="1"/>
  <c r="I28" i="7"/>
  <c r="Y28" i="7" s="1"/>
  <c r="F28" i="7"/>
  <c r="AJ27" i="7"/>
  <c r="AF27" i="7"/>
  <c r="AA27" i="7"/>
  <c r="Z27" i="7"/>
  <c r="X27" i="7"/>
  <c r="T27" i="7"/>
  <c r="P27" i="7"/>
  <c r="L27" i="7"/>
  <c r="I27" i="7"/>
  <c r="F27" i="7"/>
  <c r="AJ26" i="7"/>
  <c r="AF26" i="7"/>
  <c r="AB26" i="7"/>
  <c r="AC26" i="7" s="1"/>
  <c r="AA26" i="7"/>
  <c r="Z26" i="7"/>
  <c r="X26" i="7"/>
  <c r="T26" i="7"/>
  <c r="P26" i="7"/>
  <c r="AK26" i="7" s="1"/>
  <c r="L26" i="7"/>
  <c r="I26" i="7"/>
  <c r="Y26" i="7" s="1"/>
  <c r="F26" i="7"/>
  <c r="M26" i="7" s="1"/>
  <c r="AI25" i="7"/>
  <c r="AH25" i="7"/>
  <c r="AG25" i="7"/>
  <c r="AE25" i="7"/>
  <c r="AD25" i="7"/>
  <c r="W25" i="7"/>
  <c r="V25" i="7"/>
  <c r="S25" i="7"/>
  <c r="R25" i="7"/>
  <c r="O25" i="7"/>
  <c r="N25" i="7"/>
  <c r="P25" i="7" s="1"/>
  <c r="K25" i="7"/>
  <c r="AA25" i="7" s="1"/>
  <c r="J25" i="7"/>
  <c r="Z25" i="7" s="1"/>
  <c r="AB25" i="7" s="1"/>
  <c r="H25" i="7"/>
  <c r="G25" i="7"/>
  <c r="F25" i="7"/>
  <c r="Q25" i="7" s="1"/>
  <c r="E25" i="7"/>
  <c r="D25" i="7"/>
  <c r="AJ24" i="7"/>
  <c r="AF24" i="7"/>
  <c r="AK24" i="7" s="1"/>
  <c r="AA24" i="7"/>
  <c r="AB24" i="7" s="1"/>
  <c r="Z24" i="7"/>
  <c r="X24" i="7"/>
  <c r="U24" i="7"/>
  <c r="T24" i="7"/>
  <c r="P24" i="7"/>
  <c r="L24" i="7"/>
  <c r="I24" i="7"/>
  <c r="F24" i="7"/>
  <c r="AJ23" i="7"/>
  <c r="AF23" i="7"/>
  <c r="AA23" i="7"/>
  <c r="Z23" i="7"/>
  <c r="AB23" i="7" s="1"/>
  <c r="X23" i="7"/>
  <c r="T23" i="7"/>
  <c r="P23" i="7"/>
  <c r="L23" i="7"/>
  <c r="I23" i="7"/>
  <c r="U23" i="7" s="1"/>
  <c r="F23" i="7"/>
  <c r="AJ22" i="7"/>
  <c r="AF22" i="7"/>
  <c r="AK22" i="7" s="1"/>
  <c r="AA22" i="7"/>
  <c r="Z22" i="7"/>
  <c r="X22" i="7"/>
  <c r="T22" i="7"/>
  <c r="P22" i="7"/>
  <c r="Q22" i="7" s="1"/>
  <c r="L22" i="7"/>
  <c r="M22" i="7" s="1"/>
  <c r="I22" i="7"/>
  <c r="F22" i="7"/>
  <c r="AJ21" i="7"/>
  <c r="AF21" i="7"/>
  <c r="AA21" i="7"/>
  <c r="Z21" i="7"/>
  <c r="AB21" i="7" s="1"/>
  <c r="AC21" i="7" s="1"/>
  <c r="X21" i="7"/>
  <c r="T21" i="7"/>
  <c r="P21" i="7"/>
  <c r="Q21" i="7" s="1"/>
  <c r="L21" i="7"/>
  <c r="I21" i="7"/>
  <c r="Y21" i="7" s="1"/>
  <c r="F21" i="7"/>
  <c r="AJ20" i="7"/>
  <c r="AF20" i="7"/>
  <c r="AA20" i="7"/>
  <c r="Z20" i="7"/>
  <c r="X20" i="7"/>
  <c r="U20" i="7"/>
  <c r="T20" i="7"/>
  <c r="P20" i="7"/>
  <c r="M20" i="7"/>
  <c r="L20" i="7"/>
  <c r="I20" i="7"/>
  <c r="F20" i="7"/>
  <c r="AJ19" i="7"/>
  <c r="AF19" i="7"/>
  <c r="AA19" i="7"/>
  <c r="Z19" i="7"/>
  <c r="AB19" i="7" s="1"/>
  <c r="AC19" i="7" s="1"/>
  <c r="X19" i="7"/>
  <c r="T19" i="7"/>
  <c r="P19" i="7"/>
  <c r="L19" i="7"/>
  <c r="I19" i="7"/>
  <c r="F19" i="7"/>
  <c r="AJ18" i="7"/>
  <c r="AF18" i="7"/>
  <c r="AA18" i="7"/>
  <c r="Z18" i="7"/>
  <c r="AB18" i="7" s="1"/>
  <c r="AC18" i="7" s="1"/>
  <c r="X18" i="7"/>
  <c r="T18" i="7"/>
  <c r="P18" i="7"/>
  <c r="Q18" i="7" s="1"/>
  <c r="L18" i="7"/>
  <c r="I18" i="7"/>
  <c r="F18" i="7"/>
  <c r="AJ17" i="7"/>
  <c r="AF17" i="7"/>
  <c r="AK17" i="7" s="1"/>
  <c r="AA17" i="7"/>
  <c r="Z17" i="7"/>
  <c r="AB17" i="7" s="1"/>
  <c r="X17" i="7"/>
  <c r="T17" i="7"/>
  <c r="P17" i="7"/>
  <c r="M17" i="7"/>
  <c r="L17" i="7"/>
  <c r="I17" i="7"/>
  <c r="Y17" i="7" s="1"/>
  <c r="F17" i="7"/>
  <c r="AI16" i="7"/>
  <c r="AH16" i="7"/>
  <c r="AG16" i="7"/>
  <c r="AJ16" i="7" s="1"/>
  <c r="AE16" i="7"/>
  <c r="AD16" i="7"/>
  <c r="AF16" i="7" s="1"/>
  <c r="W16" i="7"/>
  <c r="X16" i="7" s="1"/>
  <c r="V16" i="7"/>
  <c r="S16" i="7"/>
  <c r="R16" i="7"/>
  <c r="T16" i="7" s="1"/>
  <c r="U16" i="7" s="1"/>
  <c r="O16" i="7"/>
  <c r="N16" i="7"/>
  <c r="K16" i="7"/>
  <c r="J16" i="7"/>
  <c r="Z16" i="7" s="1"/>
  <c r="H16" i="7"/>
  <c r="G16" i="7"/>
  <c r="I16" i="7" s="1"/>
  <c r="Y16" i="7" s="1"/>
  <c r="E16" i="7"/>
  <c r="D16" i="7"/>
  <c r="AJ15" i="7"/>
  <c r="AF15" i="7"/>
  <c r="AK15" i="7" s="1"/>
  <c r="AA15" i="7"/>
  <c r="Z15" i="7"/>
  <c r="X15" i="7"/>
  <c r="T15" i="7"/>
  <c r="P15" i="7"/>
  <c r="L15" i="7"/>
  <c r="I15" i="7"/>
  <c r="U15" i="7" s="1"/>
  <c r="F15" i="7"/>
  <c r="Q15" i="7" s="1"/>
  <c r="AJ14" i="7"/>
  <c r="AF14" i="7"/>
  <c r="AK14" i="7" s="1"/>
  <c r="AA14" i="7"/>
  <c r="Z14" i="7"/>
  <c r="AB14" i="7" s="1"/>
  <c r="AC14" i="7" s="1"/>
  <c r="X14" i="7"/>
  <c r="T14" i="7"/>
  <c r="P14" i="7"/>
  <c r="L14" i="7"/>
  <c r="I14" i="7"/>
  <c r="F14" i="7"/>
  <c r="AJ13" i="7"/>
  <c r="AF13" i="7"/>
  <c r="AA13" i="7"/>
  <c r="AB13" i="7" s="1"/>
  <c r="Z13" i="7"/>
  <c r="X13" i="7"/>
  <c r="T13" i="7"/>
  <c r="P13" i="7"/>
  <c r="L13" i="7"/>
  <c r="I13" i="7"/>
  <c r="F13" i="7"/>
  <c r="AJ12" i="7"/>
  <c r="AF12" i="7"/>
  <c r="AA12" i="7"/>
  <c r="Z12" i="7"/>
  <c r="AB12" i="7" s="1"/>
  <c r="AC12" i="7" s="1"/>
  <c r="X12" i="7"/>
  <c r="T12" i="7"/>
  <c r="P12" i="7"/>
  <c r="L12" i="7"/>
  <c r="I12" i="7"/>
  <c r="Y12" i="7" s="1"/>
  <c r="F12" i="7"/>
  <c r="M12" i="7" s="1"/>
  <c r="AJ11" i="7"/>
  <c r="AF11" i="7"/>
  <c r="AK11" i="7" s="1"/>
  <c r="AA11" i="7"/>
  <c r="Z11" i="7"/>
  <c r="X11" i="7"/>
  <c r="T11" i="7"/>
  <c r="P11" i="7"/>
  <c r="L11" i="7"/>
  <c r="I11" i="7"/>
  <c r="Y11" i="7" s="1"/>
  <c r="F11" i="7"/>
  <c r="AI10" i="7"/>
  <c r="AJ10" i="7" s="1"/>
  <c r="AH10" i="7"/>
  <c r="AG10" i="7"/>
  <c r="AE10" i="7"/>
  <c r="AF10" i="7" s="1"/>
  <c r="AD10" i="7"/>
  <c r="W10" i="7"/>
  <c r="V10" i="7"/>
  <c r="X10" i="7" s="1"/>
  <c r="S10" i="7"/>
  <c r="R10" i="7"/>
  <c r="O10" i="7"/>
  <c r="N10" i="7"/>
  <c r="K10" i="7"/>
  <c r="L10" i="7" s="1"/>
  <c r="J10" i="7"/>
  <c r="H10" i="7"/>
  <c r="G10" i="7"/>
  <c r="I10" i="7" s="1"/>
  <c r="E10" i="7"/>
  <c r="D10" i="7"/>
  <c r="F10" i="7" s="1"/>
  <c r="AJ9" i="7"/>
  <c r="AF9" i="7"/>
  <c r="AA9" i="7"/>
  <c r="Z9" i="7"/>
  <c r="AB9" i="7" s="1"/>
  <c r="X9" i="7"/>
  <c r="T9" i="7"/>
  <c r="P9" i="7"/>
  <c r="L9" i="7"/>
  <c r="I9" i="7"/>
  <c r="F9" i="7"/>
  <c r="AI23" i="6"/>
  <c r="AH23" i="6"/>
  <c r="AG23" i="6"/>
  <c r="AJ23" i="6" s="1"/>
  <c r="AE23" i="6"/>
  <c r="AD23" i="6"/>
  <c r="AF23" i="6" s="1"/>
  <c r="W23" i="6"/>
  <c r="V23" i="6"/>
  <c r="X23" i="6" s="1"/>
  <c r="S23" i="6"/>
  <c r="R23" i="6"/>
  <c r="O23" i="6"/>
  <c r="N23" i="6"/>
  <c r="K23" i="6"/>
  <c r="J23" i="6"/>
  <c r="L23" i="6" s="1"/>
  <c r="H23" i="6"/>
  <c r="G23" i="6"/>
  <c r="E23" i="6"/>
  <c r="D23" i="6"/>
  <c r="F23" i="6" s="1"/>
  <c r="AJ22" i="6"/>
  <c r="AI22" i="6"/>
  <c r="AH22" i="6"/>
  <c r="AG22" i="6"/>
  <c r="AE22" i="6"/>
  <c r="AD22" i="6"/>
  <c r="AF22" i="6" s="1"/>
  <c r="W22" i="6"/>
  <c r="X22" i="6" s="1"/>
  <c r="V22" i="6"/>
  <c r="S22" i="6"/>
  <c r="R22" i="6"/>
  <c r="O22" i="6"/>
  <c r="N22" i="6"/>
  <c r="P22" i="6" s="1"/>
  <c r="K22" i="6"/>
  <c r="AA22" i="6" s="1"/>
  <c r="J22" i="6"/>
  <c r="L22" i="6" s="1"/>
  <c r="H22" i="6"/>
  <c r="I22" i="6" s="1"/>
  <c r="G22" i="6"/>
  <c r="E22" i="6"/>
  <c r="D22" i="6"/>
  <c r="F22" i="6" s="1"/>
  <c r="AJ21" i="6"/>
  <c r="AF21" i="6"/>
  <c r="AK21" i="6" s="1"/>
  <c r="AA21" i="6"/>
  <c r="Z21" i="6"/>
  <c r="AB21" i="6" s="1"/>
  <c r="X21" i="6"/>
  <c r="T21" i="6"/>
  <c r="U21" i="6" s="1"/>
  <c r="P21" i="6"/>
  <c r="L21" i="6"/>
  <c r="I21" i="6"/>
  <c r="F21" i="6"/>
  <c r="AJ20" i="6"/>
  <c r="AF20" i="6"/>
  <c r="AA20" i="6"/>
  <c r="Z20" i="6"/>
  <c r="AB20" i="6" s="1"/>
  <c r="X20" i="6"/>
  <c r="T20" i="6"/>
  <c r="P20" i="6"/>
  <c r="L20" i="6"/>
  <c r="I20" i="6"/>
  <c r="Y20" i="6" s="1"/>
  <c r="F20" i="6"/>
  <c r="AJ19" i="6"/>
  <c r="AF19" i="6"/>
  <c r="AK19" i="6" s="1"/>
  <c r="AA19" i="6"/>
  <c r="Z19" i="6"/>
  <c r="AB19" i="6" s="1"/>
  <c r="X19" i="6"/>
  <c r="U19" i="6"/>
  <c r="T19" i="6"/>
  <c r="P19" i="6"/>
  <c r="L19" i="6"/>
  <c r="I19" i="6"/>
  <c r="F19" i="6"/>
  <c r="AJ18" i="6"/>
  <c r="AF18" i="6"/>
  <c r="AK18" i="6" s="1"/>
  <c r="AA18" i="6"/>
  <c r="Z18" i="6"/>
  <c r="AB18" i="6" s="1"/>
  <c r="X18" i="6"/>
  <c r="T18" i="6"/>
  <c r="P18" i="6"/>
  <c r="L18" i="6"/>
  <c r="I18" i="6"/>
  <c r="U18" i="6" s="1"/>
  <c r="F18" i="6"/>
  <c r="AI17" i="6"/>
  <c r="AH17" i="6"/>
  <c r="AG17" i="6"/>
  <c r="AE17" i="6"/>
  <c r="AD17" i="6"/>
  <c r="AF17" i="6" s="1"/>
  <c r="W17" i="6"/>
  <c r="V17" i="6"/>
  <c r="X17" i="6" s="1"/>
  <c r="S17" i="6"/>
  <c r="R17" i="6"/>
  <c r="T17" i="6" s="1"/>
  <c r="O17" i="6"/>
  <c r="N17" i="6"/>
  <c r="K17" i="6"/>
  <c r="J17" i="6"/>
  <c r="L17" i="6" s="1"/>
  <c r="H17" i="6"/>
  <c r="G17" i="6"/>
  <c r="F17" i="6"/>
  <c r="E17" i="6"/>
  <c r="D17" i="6"/>
  <c r="AJ16" i="6"/>
  <c r="AF16" i="6"/>
  <c r="AK16" i="6" s="1"/>
  <c r="AA16" i="6"/>
  <c r="AB16" i="6" s="1"/>
  <c r="Z16" i="6"/>
  <c r="X16" i="6"/>
  <c r="U16" i="6"/>
  <c r="T16" i="6"/>
  <c r="P16" i="6"/>
  <c r="L16" i="6"/>
  <c r="I16" i="6"/>
  <c r="F16" i="6"/>
  <c r="AJ15" i="6"/>
  <c r="AF15" i="6"/>
  <c r="AK15" i="6" s="1"/>
  <c r="AA15" i="6"/>
  <c r="Z15" i="6"/>
  <c r="AB15" i="6" s="1"/>
  <c r="X15" i="6"/>
  <c r="T15" i="6"/>
  <c r="U15" i="6" s="1"/>
  <c r="P15" i="6"/>
  <c r="L15" i="6"/>
  <c r="I15" i="6"/>
  <c r="Y15" i="6" s="1"/>
  <c r="F15" i="6"/>
  <c r="AK14" i="6"/>
  <c r="AJ14" i="6"/>
  <c r="AF14" i="6"/>
  <c r="AA14" i="6"/>
  <c r="AB14" i="6" s="1"/>
  <c r="Z14" i="6"/>
  <c r="X14" i="6"/>
  <c r="T14" i="6"/>
  <c r="P14" i="6"/>
  <c r="L14" i="6"/>
  <c r="I14" i="6"/>
  <c r="F14" i="6"/>
  <c r="AJ13" i="6"/>
  <c r="AF13" i="6"/>
  <c r="AA13" i="6"/>
  <c r="Z13" i="6"/>
  <c r="AB13" i="6" s="1"/>
  <c r="X13" i="6"/>
  <c r="T13" i="6"/>
  <c r="P13" i="6"/>
  <c r="L13" i="6"/>
  <c r="I13" i="6"/>
  <c r="Y13" i="6" s="1"/>
  <c r="F13" i="6"/>
  <c r="AI12" i="6"/>
  <c r="AJ12" i="6" s="1"/>
  <c r="AH12" i="6"/>
  <c r="AG12" i="6"/>
  <c r="AE12" i="6"/>
  <c r="AD12" i="6"/>
  <c r="W12" i="6"/>
  <c r="V12" i="6"/>
  <c r="X12" i="6" s="1"/>
  <c r="S12" i="6"/>
  <c r="R12" i="6"/>
  <c r="T12" i="6" s="1"/>
  <c r="O12" i="6"/>
  <c r="N12" i="6"/>
  <c r="P12" i="6" s="1"/>
  <c r="L12" i="6"/>
  <c r="K12" i="6"/>
  <c r="J12" i="6"/>
  <c r="H12" i="6"/>
  <c r="G12" i="6"/>
  <c r="E12" i="6"/>
  <c r="D12" i="6"/>
  <c r="F12" i="6" s="1"/>
  <c r="AJ11" i="6"/>
  <c r="AF11" i="6"/>
  <c r="AA11" i="6"/>
  <c r="Z11" i="6"/>
  <c r="AB11" i="6" s="1"/>
  <c r="AC11" i="6" s="1"/>
  <c r="X11" i="6"/>
  <c r="T11" i="6"/>
  <c r="P11" i="6"/>
  <c r="Q11" i="6" s="1"/>
  <c r="L11" i="6"/>
  <c r="I11" i="6"/>
  <c r="F11" i="6"/>
  <c r="M11" i="6" s="1"/>
  <c r="AJ10" i="6"/>
  <c r="AF10" i="6"/>
  <c r="AK10" i="6" s="1"/>
  <c r="AA10" i="6"/>
  <c r="Z10" i="6"/>
  <c r="AB10" i="6" s="1"/>
  <c r="X10" i="6"/>
  <c r="T10" i="6"/>
  <c r="U10" i="6" s="1"/>
  <c r="P10" i="6"/>
  <c r="L10" i="6"/>
  <c r="I10" i="6"/>
  <c r="F10" i="6"/>
  <c r="AK9" i="6"/>
  <c r="AJ9" i="6"/>
  <c r="AF9" i="6"/>
  <c r="AA9" i="6"/>
  <c r="Z9" i="6"/>
  <c r="AB9" i="6" s="1"/>
  <c r="AC9" i="6" s="1"/>
  <c r="X9" i="6"/>
  <c r="U9" i="6"/>
  <c r="T9" i="6"/>
  <c r="P9" i="6"/>
  <c r="L9" i="6"/>
  <c r="I9" i="6"/>
  <c r="F9" i="6"/>
  <c r="AI37" i="5"/>
  <c r="AH37" i="5"/>
  <c r="AG37" i="5"/>
  <c r="AJ37" i="5" s="1"/>
  <c r="AE37" i="5"/>
  <c r="AD37" i="5"/>
  <c r="AF37" i="5" s="1"/>
  <c r="AK37" i="5" s="1"/>
  <c r="W37" i="5"/>
  <c r="V37" i="5"/>
  <c r="S37" i="5"/>
  <c r="R37" i="5"/>
  <c r="O37" i="5"/>
  <c r="N37" i="5"/>
  <c r="P37" i="5" s="1"/>
  <c r="K37" i="5"/>
  <c r="J37" i="5"/>
  <c r="H37" i="5"/>
  <c r="G37" i="5"/>
  <c r="I37" i="5" s="1"/>
  <c r="E37" i="5"/>
  <c r="D37" i="5"/>
  <c r="F37" i="5" s="1"/>
  <c r="AI36" i="5"/>
  <c r="AH36" i="5"/>
  <c r="AG36" i="5"/>
  <c r="AE36" i="5"/>
  <c r="AD36" i="5"/>
  <c r="AF36" i="5" s="1"/>
  <c r="X36" i="5"/>
  <c r="W36" i="5"/>
  <c r="V36" i="5"/>
  <c r="S36" i="5"/>
  <c r="R36" i="5"/>
  <c r="T36" i="5" s="1"/>
  <c r="U36" i="5" s="1"/>
  <c r="O36" i="5"/>
  <c r="P36" i="5" s="1"/>
  <c r="N36" i="5"/>
  <c r="K36" i="5"/>
  <c r="J36" i="5"/>
  <c r="H36" i="5"/>
  <c r="G36" i="5"/>
  <c r="I36" i="5" s="1"/>
  <c r="Y36" i="5" s="1"/>
  <c r="E36" i="5"/>
  <c r="D36" i="5"/>
  <c r="AK35" i="5"/>
  <c r="AJ35" i="5"/>
  <c r="AF35" i="5"/>
  <c r="AA35" i="5"/>
  <c r="Z35" i="5"/>
  <c r="AB35" i="5" s="1"/>
  <c r="X35" i="5"/>
  <c r="T35" i="5"/>
  <c r="P35" i="5"/>
  <c r="L35" i="5"/>
  <c r="I35" i="5"/>
  <c r="U35" i="5" s="1"/>
  <c r="F35" i="5"/>
  <c r="AJ34" i="5"/>
  <c r="AF34" i="5"/>
  <c r="AK34" i="5" s="1"/>
  <c r="AA34" i="5"/>
  <c r="Z34" i="5"/>
  <c r="X34" i="5"/>
  <c r="T34" i="5"/>
  <c r="P34" i="5"/>
  <c r="L34" i="5"/>
  <c r="M34" i="5" s="1"/>
  <c r="I34" i="5"/>
  <c r="U34" i="5" s="1"/>
  <c r="F34" i="5"/>
  <c r="AJ33" i="5"/>
  <c r="AF33" i="5"/>
  <c r="AA33" i="5"/>
  <c r="AB33" i="5" s="1"/>
  <c r="Z33" i="5"/>
  <c r="X33" i="5"/>
  <c r="T33" i="5"/>
  <c r="P33" i="5"/>
  <c r="M33" i="5"/>
  <c r="L33" i="5"/>
  <c r="I33" i="5"/>
  <c r="Y33" i="5" s="1"/>
  <c r="F33" i="5"/>
  <c r="AJ32" i="5"/>
  <c r="AF32" i="5"/>
  <c r="AA32" i="5"/>
  <c r="AB32" i="5" s="1"/>
  <c r="AC32" i="5" s="1"/>
  <c r="Z32" i="5"/>
  <c r="X32" i="5"/>
  <c r="T32" i="5"/>
  <c r="P32" i="5"/>
  <c r="L32" i="5"/>
  <c r="I32" i="5"/>
  <c r="Y32" i="5" s="1"/>
  <c r="F32" i="5"/>
  <c r="M32" i="5" s="1"/>
  <c r="AJ31" i="5"/>
  <c r="AF31" i="5"/>
  <c r="AK31" i="5" s="1"/>
  <c r="AA31" i="5"/>
  <c r="Z31" i="5"/>
  <c r="AB31" i="5" s="1"/>
  <c r="X31" i="5"/>
  <c r="T31" i="5"/>
  <c r="Q31" i="5"/>
  <c r="P31" i="5"/>
  <c r="L31" i="5"/>
  <c r="I31" i="5"/>
  <c r="Y31" i="5" s="1"/>
  <c r="F31" i="5"/>
  <c r="AI30" i="5"/>
  <c r="AJ30" i="5" s="1"/>
  <c r="AH30" i="5"/>
  <c r="AG30" i="5"/>
  <c r="AE30" i="5"/>
  <c r="AD30" i="5"/>
  <c r="W30" i="5"/>
  <c r="V30" i="5"/>
  <c r="X30" i="5" s="1"/>
  <c r="S30" i="5"/>
  <c r="R30" i="5"/>
  <c r="O30" i="5"/>
  <c r="N30" i="5"/>
  <c r="P30" i="5" s="1"/>
  <c r="K30" i="5"/>
  <c r="J30" i="5"/>
  <c r="Z30" i="5" s="1"/>
  <c r="H30" i="5"/>
  <c r="G30" i="5"/>
  <c r="E30" i="5"/>
  <c r="D30" i="5"/>
  <c r="F30" i="5" s="1"/>
  <c r="AJ29" i="5"/>
  <c r="AF29" i="5"/>
  <c r="AA29" i="5"/>
  <c r="Z29" i="5"/>
  <c r="AB29" i="5" s="1"/>
  <c r="X29" i="5"/>
  <c r="T29" i="5"/>
  <c r="P29" i="5"/>
  <c r="AK29" i="5" s="1"/>
  <c r="L29" i="5"/>
  <c r="I29" i="5"/>
  <c r="F29" i="5"/>
  <c r="AC29" i="5" s="1"/>
  <c r="AK28" i="5"/>
  <c r="AJ28" i="5"/>
  <c r="AF28" i="5"/>
  <c r="AA28" i="5"/>
  <c r="Z28" i="5"/>
  <c r="X28" i="5"/>
  <c r="T28" i="5"/>
  <c r="P28" i="5"/>
  <c r="L28" i="5"/>
  <c r="I28" i="5"/>
  <c r="F28" i="5"/>
  <c r="AJ27" i="5"/>
  <c r="AF27" i="5"/>
  <c r="AA27" i="5"/>
  <c r="Z27" i="5"/>
  <c r="X27" i="5"/>
  <c r="T27" i="5"/>
  <c r="P27" i="5"/>
  <c r="L27" i="5"/>
  <c r="I27" i="5"/>
  <c r="F27" i="5"/>
  <c r="AJ26" i="5"/>
  <c r="AF26" i="5"/>
  <c r="AA26" i="5"/>
  <c r="Z26" i="5"/>
  <c r="X26" i="5"/>
  <c r="T26" i="5"/>
  <c r="P26" i="5"/>
  <c r="M26" i="5"/>
  <c r="L26" i="5"/>
  <c r="I26" i="5"/>
  <c r="F26" i="5"/>
  <c r="AJ25" i="5"/>
  <c r="AF25" i="5"/>
  <c r="AA25" i="5"/>
  <c r="Z25" i="5"/>
  <c r="AB25" i="5" s="1"/>
  <c r="X25" i="5"/>
  <c r="T25" i="5"/>
  <c r="P25" i="5"/>
  <c r="Q25" i="5" s="1"/>
  <c r="M25" i="5"/>
  <c r="L25" i="5"/>
  <c r="I25" i="5"/>
  <c r="Y25" i="5" s="1"/>
  <c r="F25" i="5"/>
  <c r="AJ24" i="5"/>
  <c r="AF24" i="5"/>
  <c r="AA24" i="5"/>
  <c r="Z24" i="5"/>
  <c r="AB24" i="5" s="1"/>
  <c r="X24" i="5"/>
  <c r="T24" i="5"/>
  <c r="U24" i="5" s="1"/>
  <c r="P24" i="5"/>
  <c r="L24" i="5"/>
  <c r="I24" i="5"/>
  <c r="F24" i="5"/>
  <c r="AJ23" i="5"/>
  <c r="AF23" i="5"/>
  <c r="AC23" i="5"/>
  <c r="AA23" i="5"/>
  <c r="Z23" i="5"/>
  <c r="AB23" i="5" s="1"/>
  <c r="X23" i="5"/>
  <c r="T23" i="5"/>
  <c r="U23" i="5" s="1"/>
  <c r="P23" i="5"/>
  <c r="Q23" i="5" s="1"/>
  <c r="M23" i="5"/>
  <c r="L23" i="5"/>
  <c r="I23" i="5"/>
  <c r="Y23" i="5" s="1"/>
  <c r="F23" i="5"/>
  <c r="AJ22" i="5"/>
  <c r="AI22" i="5"/>
  <c r="AH22" i="5"/>
  <c r="AG22" i="5"/>
  <c r="AE22" i="5"/>
  <c r="AD22" i="5"/>
  <c r="AF22" i="5" s="1"/>
  <c r="W22" i="5"/>
  <c r="V22" i="5"/>
  <c r="X22" i="5" s="1"/>
  <c r="S22" i="5"/>
  <c r="R22" i="5"/>
  <c r="T22" i="5" s="1"/>
  <c r="O22" i="5"/>
  <c r="N22" i="5"/>
  <c r="K22" i="5"/>
  <c r="J22" i="5"/>
  <c r="H22" i="5"/>
  <c r="G22" i="5"/>
  <c r="I22" i="5" s="1"/>
  <c r="E22" i="5"/>
  <c r="D22" i="5"/>
  <c r="F22" i="5" s="1"/>
  <c r="AK21" i="5"/>
  <c r="AJ21" i="5"/>
  <c r="AF21" i="5"/>
  <c r="AA21" i="5"/>
  <c r="Z21" i="5"/>
  <c r="X21" i="5"/>
  <c r="T21" i="5"/>
  <c r="P21" i="5"/>
  <c r="L21" i="5"/>
  <c r="I21" i="5"/>
  <c r="F21" i="5"/>
  <c r="AJ20" i="5"/>
  <c r="AF20" i="5"/>
  <c r="AA20" i="5"/>
  <c r="Z20" i="5"/>
  <c r="X20" i="5"/>
  <c r="T20" i="5"/>
  <c r="P20" i="5"/>
  <c r="AK20" i="5" s="1"/>
  <c r="L20" i="5"/>
  <c r="I20" i="5"/>
  <c r="U20" i="5" s="1"/>
  <c r="F20" i="5"/>
  <c r="AJ19" i="5"/>
  <c r="AF19" i="5"/>
  <c r="AA19" i="5"/>
  <c r="Z19" i="5"/>
  <c r="X19" i="5"/>
  <c r="T19" i="5"/>
  <c r="P19" i="5"/>
  <c r="AK19" i="5" s="1"/>
  <c r="L19" i="5"/>
  <c r="I19" i="5"/>
  <c r="Y19" i="5" s="1"/>
  <c r="F19" i="5"/>
  <c r="AJ18" i="5"/>
  <c r="AF18" i="5"/>
  <c r="AB18" i="5"/>
  <c r="AA18" i="5"/>
  <c r="Z18" i="5"/>
  <c r="X18" i="5"/>
  <c r="T18" i="5"/>
  <c r="P18" i="5"/>
  <c r="L18" i="5"/>
  <c r="I18" i="5"/>
  <c r="Y18" i="5" s="1"/>
  <c r="F18" i="5"/>
  <c r="M18" i="5" s="1"/>
  <c r="AJ17" i="5"/>
  <c r="AF17" i="5"/>
  <c r="AK17" i="5" s="1"/>
  <c r="AA17" i="5"/>
  <c r="Z17" i="5"/>
  <c r="AB17" i="5" s="1"/>
  <c r="X17" i="5"/>
  <c r="T17" i="5"/>
  <c r="U17" i="5" s="1"/>
  <c r="P17" i="5"/>
  <c r="L17" i="5"/>
  <c r="M17" i="5" s="1"/>
  <c r="I17" i="5"/>
  <c r="Y17" i="5" s="1"/>
  <c r="F17" i="5"/>
  <c r="AJ16" i="5"/>
  <c r="AF16" i="5"/>
  <c r="AA16" i="5"/>
  <c r="AB16" i="5" s="1"/>
  <c r="AC16" i="5" s="1"/>
  <c r="Z16" i="5"/>
  <c r="X16" i="5"/>
  <c r="T16" i="5"/>
  <c r="U16" i="5" s="1"/>
  <c r="Q16" i="5"/>
  <c r="P16" i="5"/>
  <c r="L16" i="5"/>
  <c r="I16" i="5"/>
  <c r="F16" i="5"/>
  <c r="AJ15" i="5"/>
  <c r="AI15" i="5"/>
  <c r="AH15" i="5"/>
  <c r="AG15" i="5"/>
  <c r="AE15" i="5"/>
  <c r="AD15" i="5"/>
  <c r="AF15" i="5" s="1"/>
  <c r="AK15" i="5" s="1"/>
  <c r="W15" i="5"/>
  <c r="V15" i="5"/>
  <c r="T15" i="5"/>
  <c r="S15" i="5"/>
  <c r="R15" i="5"/>
  <c r="O15" i="5"/>
  <c r="N15" i="5"/>
  <c r="P15" i="5" s="1"/>
  <c r="L15" i="5"/>
  <c r="K15" i="5"/>
  <c r="J15" i="5"/>
  <c r="H15" i="5"/>
  <c r="I15" i="5" s="1"/>
  <c r="G15" i="5"/>
  <c r="E15" i="5"/>
  <c r="D15" i="5"/>
  <c r="F15" i="5" s="1"/>
  <c r="AJ14" i="5"/>
  <c r="AF14" i="5"/>
  <c r="AA14" i="5"/>
  <c r="Z14" i="5"/>
  <c r="AB14" i="5" s="1"/>
  <c r="X14" i="5"/>
  <c r="T14" i="5"/>
  <c r="P14" i="5"/>
  <c r="AK14" i="5" s="1"/>
  <c r="L14" i="5"/>
  <c r="I14" i="5"/>
  <c r="U14" i="5" s="1"/>
  <c r="F14" i="5"/>
  <c r="AJ13" i="5"/>
  <c r="AF13" i="5"/>
  <c r="AA13" i="5"/>
  <c r="Z13" i="5"/>
  <c r="AB13" i="5" s="1"/>
  <c r="X13" i="5"/>
  <c r="T13" i="5"/>
  <c r="P13" i="5"/>
  <c r="L13" i="5"/>
  <c r="M13" i="5" s="1"/>
  <c r="I13" i="5"/>
  <c r="F13" i="5"/>
  <c r="AK12" i="5"/>
  <c r="AJ12" i="5"/>
  <c r="AF12" i="5"/>
  <c r="AA12" i="5"/>
  <c r="Z12" i="5"/>
  <c r="X12" i="5"/>
  <c r="T12" i="5"/>
  <c r="P12" i="5"/>
  <c r="Q12" i="5" s="1"/>
  <c r="L12" i="5"/>
  <c r="M12" i="5" s="1"/>
  <c r="I12" i="5"/>
  <c r="Y12" i="5" s="1"/>
  <c r="F12" i="5"/>
  <c r="AJ11" i="5"/>
  <c r="AF11" i="5"/>
  <c r="AA11" i="5"/>
  <c r="Z11" i="5"/>
  <c r="AB11" i="5" s="1"/>
  <c r="AC11" i="5" s="1"/>
  <c r="X11" i="5"/>
  <c r="T11" i="5"/>
  <c r="P11" i="5"/>
  <c r="Q11" i="5" s="1"/>
  <c r="M11" i="5"/>
  <c r="L11" i="5"/>
  <c r="I11" i="5"/>
  <c r="F11" i="5"/>
  <c r="AI10" i="5"/>
  <c r="AH10" i="5"/>
  <c r="AG10" i="5"/>
  <c r="AJ10" i="5" s="1"/>
  <c r="AE10" i="5"/>
  <c r="AD10" i="5"/>
  <c r="AF10" i="5" s="1"/>
  <c r="W10" i="5"/>
  <c r="V10" i="5"/>
  <c r="X10" i="5" s="1"/>
  <c r="S10" i="5"/>
  <c r="R10" i="5"/>
  <c r="O10" i="5"/>
  <c r="N10" i="5"/>
  <c r="P10" i="5" s="1"/>
  <c r="K10" i="5"/>
  <c r="AA10" i="5" s="1"/>
  <c r="J10" i="5"/>
  <c r="Z10" i="5" s="1"/>
  <c r="AB10" i="5" s="1"/>
  <c r="H10" i="5"/>
  <c r="I10" i="5" s="1"/>
  <c r="G10" i="5"/>
  <c r="E10" i="5"/>
  <c r="D10" i="5"/>
  <c r="AJ9" i="5"/>
  <c r="AF9" i="5"/>
  <c r="AA9" i="5"/>
  <c r="AB9" i="5" s="1"/>
  <c r="Z9" i="5"/>
  <c r="X9" i="5"/>
  <c r="T9" i="5"/>
  <c r="U9" i="5" s="1"/>
  <c r="P9" i="5"/>
  <c r="L9" i="5"/>
  <c r="I9" i="5"/>
  <c r="F9" i="5"/>
  <c r="AI55" i="4"/>
  <c r="AH55" i="4"/>
  <c r="AG55" i="4"/>
  <c r="AJ55" i="4" s="1"/>
  <c r="AE55" i="4"/>
  <c r="AD55" i="4"/>
  <c r="W55" i="4"/>
  <c r="V55" i="4"/>
  <c r="S55" i="4"/>
  <c r="R55" i="4"/>
  <c r="O55" i="4"/>
  <c r="N55" i="4"/>
  <c r="P55" i="4" s="1"/>
  <c r="K55" i="4"/>
  <c r="AA55" i="4" s="1"/>
  <c r="J55" i="4"/>
  <c r="H55" i="4"/>
  <c r="G55" i="4"/>
  <c r="I55" i="4" s="1"/>
  <c r="E55" i="4"/>
  <c r="D55" i="4"/>
  <c r="F55" i="4" s="1"/>
  <c r="AI54" i="4"/>
  <c r="AH54" i="4"/>
  <c r="AG54" i="4"/>
  <c r="AJ54" i="4" s="1"/>
  <c r="AE54" i="4"/>
  <c r="AD54" i="4"/>
  <c r="AF54" i="4" s="1"/>
  <c r="W54" i="4"/>
  <c r="V54" i="4"/>
  <c r="X54" i="4" s="1"/>
  <c r="T54" i="4"/>
  <c r="S54" i="4"/>
  <c r="R54" i="4"/>
  <c r="O54" i="4"/>
  <c r="N54" i="4"/>
  <c r="P54" i="4" s="1"/>
  <c r="K54" i="4"/>
  <c r="AA54" i="4" s="1"/>
  <c r="J54" i="4"/>
  <c r="H54" i="4"/>
  <c r="G54" i="4"/>
  <c r="I54" i="4" s="1"/>
  <c r="E54" i="4"/>
  <c r="D54" i="4"/>
  <c r="F54" i="4" s="1"/>
  <c r="AJ53" i="4"/>
  <c r="AF53" i="4"/>
  <c r="AA53" i="4"/>
  <c r="Z53" i="4"/>
  <c r="X53" i="4"/>
  <c r="T53" i="4"/>
  <c r="P53" i="4"/>
  <c r="AK53" i="4" s="1"/>
  <c r="L53" i="4"/>
  <c r="M53" i="4" s="1"/>
  <c r="I53" i="4"/>
  <c r="F53" i="4"/>
  <c r="AJ52" i="4"/>
  <c r="AF52" i="4"/>
  <c r="AA52" i="4"/>
  <c r="Z52" i="4"/>
  <c r="AB52" i="4" s="1"/>
  <c r="AC52" i="4" s="1"/>
  <c r="X52" i="4"/>
  <c r="T52" i="4"/>
  <c r="P52" i="4"/>
  <c r="L52" i="4"/>
  <c r="I52" i="4"/>
  <c r="F52" i="4"/>
  <c r="AJ51" i="4"/>
  <c r="AF51" i="4"/>
  <c r="AA51" i="4"/>
  <c r="Z51" i="4"/>
  <c r="AB51" i="4" s="1"/>
  <c r="AC51" i="4" s="1"/>
  <c r="X51" i="4"/>
  <c r="T51" i="4"/>
  <c r="U51" i="4" s="1"/>
  <c r="P51" i="4"/>
  <c r="Q51" i="4" s="1"/>
  <c r="L51" i="4"/>
  <c r="I51" i="4"/>
  <c r="F51" i="4"/>
  <c r="M51" i="4" s="1"/>
  <c r="AJ50" i="4"/>
  <c r="AF50" i="4"/>
  <c r="AA50" i="4"/>
  <c r="AB50" i="4" s="1"/>
  <c r="Z50" i="4"/>
  <c r="X50" i="4"/>
  <c r="T50" i="4"/>
  <c r="U50" i="4" s="1"/>
  <c r="Q50" i="4"/>
  <c r="P50" i="4"/>
  <c r="L50" i="4"/>
  <c r="I50" i="4"/>
  <c r="F50" i="4"/>
  <c r="AJ49" i="4"/>
  <c r="AF49" i="4"/>
  <c r="AK49" i="4" s="1"/>
  <c r="AA49" i="4"/>
  <c r="Z49" i="4"/>
  <c r="AB49" i="4" s="1"/>
  <c r="X49" i="4"/>
  <c r="T49" i="4"/>
  <c r="P49" i="4"/>
  <c r="L49" i="4"/>
  <c r="I49" i="4"/>
  <c r="F49" i="4"/>
  <c r="AI48" i="4"/>
  <c r="AJ48" i="4" s="1"/>
  <c r="AH48" i="4"/>
  <c r="AG48" i="4"/>
  <c r="AE48" i="4"/>
  <c r="AD48" i="4"/>
  <c r="AF48" i="4" s="1"/>
  <c r="W48" i="4"/>
  <c r="V48" i="4"/>
  <c r="X48" i="4" s="1"/>
  <c r="S48" i="4"/>
  <c r="R48" i="4"/>
  <c r="O48" i="4"/>
  <c r="N48" i="4"/>
  <c r="P48" i="4" s="1"/>
  <c r="K48" i="4"/>
  <c r="J48" i="4"/>
  <c r="Z48" i="4" s="1"/>
  <c r="H48" i="4"/>
  <c r="G48" i="4"/>
  <c r="I48" i="4" s="1"/>
  <c r="E48" i="4"/>
  <c r="D48" i="4"/>
  <c r="AJ47" i="4"/>
  <c r="AF47" i="4"/>
  <c r="AK47" i="4" s="1"/>
  <c r="AA47" i="4"/>
  <c r="Z47" i="4"/>
  <c r="X47" i="4"/>
  <c r="T47" i="4"/>
  <c r="P47" i="4"/>
  <c r="L47" i="4"/>
  <c r="M47" i="4" s="1"/>
  <c r="I47" i="4"/>
  <c r="F47" i="4"/>
  <c r="AJ46" i="4"/>
  <c r="AF46" i="4"/>
  <c r="AA46" i="4"/>
  <c r="Z46" i="4"/>
  <c r="X46" i="4"/>
  <c r="T46" i="4"/>
  <c r="P46" i="4"/>
  <c r="L46" i="4"/>
  <c r="I46" i="4"/>
  <c r="F46" i="4"/>
  <c r="M46" i="4" s="1"/>
  <c r="AJ45" i="4"/>
  <c r="AF45" i="4"/>
  <c r="AK45" i="4" s="1"/>
  <c r="AA45" i="4"/>
  <c r="Z45" i="4"/>
  <c r="AB45" i="4" s="1"/>
  <c r="AC45" i="4" s="1"/>
  <c r="X45" i="4"/>
  <c r="T45" i="4"/>
  <c r="P45" i="4"/>
  <c r="L45" i="4"/>
  <c r="M45" i="4" s="1"/>
  <c r="I45" i="4"/>
  <c r="Y45" i="4" s="1"/>
  <c r="F45" i="4"/>
  <c r="AJ44" i="4"/>
  <c r="AF44" i="4"/>
  <c r="AK44" i="4" s="1"/>
  <c r="AA44" i="4"/>
  <c r="Z44" i="4"/>
  <c r="X44" i="4"/>
  <c r="T44" i="4"/>
  <c r="P44" i="4"/>
  <c r="Q44" i="4" s="1"/>
  <c r="M44" i="4"/>
  <c r="L44" i="4"/>
  <c r="I44" i="4"/>
  <c r="Y44" i="4" s="1"/>
  <c r="F44" i="4"/>
  <c r="AJ43" i="4"/>
  <c r="AF43" i="4"/>
  <c r="AA43" i="4"/>
  <c r="Z43" i="4"/>
  <c r="AB43" i="4" s="1"/>
  <c r="AC43" i="4" s="1"/>
  <c r="X43" i="4"/>
  <c r="T43" i="4"/>
  <c r="P43" i="4"/>
  <c r="Q43" i="4" s="1"/>
  <c r="L43" i="4"/>
  <c r="I43" i="4"/>
  <c r="F43" i="4"/>
  <c r="AJ42" i="4"/>
  <c r="AF42" i="4"/>
  <c r="AK42" i="4" s="1"/>
  <c r="AB42" i="4"/>
  <c r="AA42" i="4"/>
  <c r="Z42" i="4"/>
  <c r="X42" i="4"/>
  <c r="T42" i="4"/>
  <c r="P42" i="4"/>
  <c r="L42" i="4"/>
  <c r="I42" i="4"/>
  <c r="Y42" i="4" s="1"/>
  <c r="F42" i="4"/>
  <c r="AI41" i="4"/>
  <c r="AH41" i="4"/>
  <c r="AG41" i="4"/>
  <c r="AE41" i="4"/>
  <c r="AD41" i="4"/>
  <c r="W41" i="4"/>
  <c r="V41" i="4"/>
  <c r="X41" i="4" s="1"/>
  <c r="S41" i="4"/>
  <c r="R41" i="4"/>
  <c r="O41" i="4"/>
  <c r="N41" i="4"/>
  <c r="K41" i="4"/>
  <c r="J41" i="4"/>
  <c r="Z41" i="4" s="1"/>
  <c r="H41" i="4"/>
  <c r="G41" i="4"/>
  <c r="I41" i="4" s="1"/>
  <c r="E41" i="4"/>
  <c r="D41" i="4"/>
  <c r="AJ40" i="4"/>
  <c r="AF40" i="4"/>
  <c r="AK40" i="4" s="1"/>
  <c r="AA40" i="4"/>
  <c r="Z40" i="4"/>
  <c r="AB40" i="4" s="1"/>
  <c r="X40" i="4"/>
  <c r="T40" i="4"/>
  <c r="P40" i="4"/>
  <c r="L40" i="4"/>
  <c r="M40" i="4" s="1"/>
  <c r="I40" i="4"/>
  <c r="Y40" i="4" s="1"/>
  <c r="F40" i="4"/>
  <c r="AJ39" i="4"/>
  <c r="AF39" i="4"/>
  <c r="AA39" i="4"/>
  <c r="Z39" i="4"/>
  <c r="X39" i="4"/>
  <c r="T39" i="4"/>
  <c r="P39" i="4"/>
  <c r="AK39" i="4" s="1"/>
  <c r="M39" i="4"/>
  <c r="L39" i="4"/>
  <c r="I39" i="4"/>
  <c r="F39" i="4"/>
  <c r="AJ38" i="4"/>
  <c r="AF38" i="4"/>
  <c r="AK38" i="4" s="1"/>
  <c r="AA38" i="4"/>
  <c r="Z38" i="4"/>
  <c r="X38" i="4"/>
  <c r="T38" i="4"/>
  <c r="P38" i="4"/>
  <c r="L38" i="4"/>
  <c r="I38" i="4"/>
  <c r="F38" i="4"/>
  <c r="AJ37" i="4"/>
  <c r="AF37" i="4"/>
  <c r="AA37" i="4"/>
  <c r="AB37" i="4" s="1"/>
  <c r="AC37" i="4" s="1"/>
  <c r="Z37" i="4"/>
  <c r="X37" i="4"/>
  <c r="T37" i="4"/>
  <c r="U37" i="4" s="1"/>
  <c r="P37" i="4"/>
  <c r="Q37" i="4" s="1"/>
  <c r="L37" i="4"/>
  <c r="M37" i="4" s="1"/>
  <c r="I37" i="4"/>
  <c r="F37" i="4"/>
  <c r="AI36" i="4"/>
  <c r="AH36" i="4"/>
  <c r="AG36" i="4"/>
  <c r="AE36" i="4"/>
  <c r="AD36" i="4"/>
  <c r="AF36" i="4" s="1"/>
  <c r="AK36" i="4" s="1"/>
  <c r="W36" i="4"/>
  <c r="V36" i="4"/>
  <c r="X36" i="4" s="1"/>
  <c r="S36" i="4"/>
  <c r="R36" i="4"/>
  <c r="O36" i="4"/>
  <c r="P36" i="4" s="1"/>
  <c r="N36" i="4"/>
  <c r="K36" i="4"/>
  <c r="L36" i="4" s="1"/>
  <c r="J36" i="4"/>
  <c r="H36" i="4"/>
  <c r="G36" i="4"/>
  <c r="I36" i="4" s="1"/>
  <c r="Y36" i="4" s="1"/>
  <c r="E36" i="4"/>
  <c r="D36" i="4"/>
  <c r="AJ35" i="4"/>
  <c r="AF35" i="4"/>
  <c r="AK35" i="4" s="1"/>
  <c r="AA35" i="4"/>
  <c r="Z35" i="4"/>
  <c r="AB35" i="4" s="1"/>
  <c r="X35" i="4"/>
  <c r="T35" i="4"/>
  <c r="P35" i="4"/>
  <c r="L35" i="4"/>
  <c r="I35" i="4"/>
  <c r="F35" i="4"/>
  <c r="AJ34" i="4"/>
  <c r="AF34" i="4"/>
  <c r="AK34" i="4" s="1"/>
  <c r="AA34" i="4"/>
  <c r="Z34" i="4"/>
  <c r="AB34" i="4" s="1"/>
  <c r="X34" i="4"/>
  <c r="Y34" i="4" s="1"/>
  <c r="T34" i="4"/>
  <c r="P34" i="4"/>
  <c r="L34" i="4"/>
  <c r="I34" i="4"/>
  <c r="F34" i="4"/>
  <c r="AJ33" i="4"/>
  <c r="AF33" i="4"/>
  <c r="AA33" i="4"/>
  <c r="Z33" i="4"/>
  <c r="AB33" i="4" s="1"/>
  <c r="X33" i="4"/>
  <c r="T33" i="4"/>
  <c r="P33" i="4"/>
  <c r="AK33" i="4" s="1"/>
  <c r="L33" i="4"/>
  <c r="M33" i="4" s="1"/>
  <c r="I33" i="4"/>
  <c r="Y33" i="4" s="1"/>
  <c r="F33" i="4"/>
  <c r="AJ32" i="4"/>
  <c r="AF32" i="4"/>
  <c r="AA32" i="4"/>
  <c r="Z32" i="4"/>
  <c r="X32" i="4"/>
  <c r="T32" i="4"/>
  <c r="P32" i="4"/>
  <c r="AK32" i="4" s="1"/>
  <c r="L32" i="4"/>
  <c r="M32" i="4" s="1"/>
  <c r="I32" i="4"/>
  <c r="Y32" i="4" s="1"/>
  <c r="F32" i="4"/>
  <c r="AJ31" i="4"/>
  <c r="AF31" i="4"/>
  <c r="AA31" i="4"/>
  <c r="Z31" i="4"/>
  <c r="AB31" i="4" s="1"/>
  <c r="AC31" i="4" s="1"/>
  <c r="X31" i="4"/>
  <c r="T31" i="4"/>
  <c r="P31" i="4"/>
  <c r="Q31" i="4" s="1"/>
  <c r="L31" i="4"/>
  <c r="M31" i="4" s="1"/>
  <c r="I31" i="4"/>
  <c r="Y31" i="4" s="1"/>
  <c r="F31" i="4"/>
  <c r="AJ30" i="4"/>
  <c r="AF30" i="4"/>
  <c r="AA30" i="4"/>
  <c r="Z30" i="4"/>
  <c r="X30" i="4"/>
  <c r="T30" i="4"/>
  <c r="U30" i="4" s="1"/>
  <c r="P30" i="4"/>
  <c r="Q30" i="4" s="1"/>
  <c r="L30" i="4"/>
  <c r="M30" i="4" s="1"/>
  <c r="I30" i="4"/>
  <c r="F30" i="4"/>
  <c r="AJ29" i="4"/>
  <c r="AF29" i="4"/>
  <c r="AA29" i="4"/>
  <c r="Z29" i="4"/>
  <c r="AB29" i="4" s="1"/>
  <c r="X29" i="4"/>
  <c r="T29" i="4"/>
  <c r="U29" i="4" s="1"/>
  <c r="P29" i="4"/>
  <c r="L29" i="4"/>
  <c r="I29" i="4"/>
  <c r="F29" i="4"/>
  <c r="AI28" i="4"/>
  <c r="AH28" i="4"/>
  <c r="AG28" i="4"/>
  <c r="AJ28" i="4" s="1"/>
  <c r="AE28" i="4"/>
  <c r="AD28" i="4"/>
  <c r="AF28" i="4" s="1"/>
  <c r="W28" i="4"/>
  <c r="V28" i="4"/>
  <c r="X28" i="4" s="1"/>
  <c r="T28" i="4"/>
  <c r="S28" i="4"/>
  <c r="R28" i="4"/>
  <c r="O28" i="4"/>
  <c r="N28" i="4"/>
  <c r="P28" i="4" s="1"/>
  <c r="K28" i="4"/>
  <c r="AA28" i="4" s="1"/>
  <c r="J28" i="4"/>
  <c r="L28" i="4" s="1"/>
  <c r="H28" i="4"/>
  <c r="G28" i="4"/>
  <c r="I28" i="4" s="1"/>
  <c r="Y28" i="4" s="1"/>
  <c r="E28" i="4"/>
  <c r="D28" i="4"/>
  <c r="AJ27" i="4"/>
  <c r="AF27" i="4"/>
  <c r="AK27" i="4" s="1"/>
  <c r="AA27" i="4"/>
  <c r="Z27" i="4"/>
  <c r="X27" i="4"/>
  <c r="T27" i="4"/>
  <c r="P27" i="4"/>
  <c r="L27" i="4"/>
  <c r="I27" i="4"/>
  <c r="U27" i="4" s="1"/>
  <c r="F27" i="4"/>
  <c r="AJ26" i="4"/>
  <c r="AF26" i="4"/>
  <c r="AA26" i="4"/>
  <c r="Z26" i="4"/>
  <c r="AB26" i="4" s="1"/>
  <c r="X26" i="4"/>
  <c r="T26" i="4"/>
  <c r="P26" i="4"/>
  <c r="AK26" i="4" s="1"/>
  <c r="L26" i="4"/>
  <c r="M26" i="4" s="1"/>
  <c r="I26" i="4"/>
  <c r="Y26" i="4" s="1"/>
  <c r="F26" i="4"/>
  <c r="AJ25" i="4"/>
  <c r="AF25" i="4"/>
  <c r="AA25" i="4"/>
  <c r="Z25" i="4"/>
  <c r="X25" i="4"/>
  <c r="T25" i="4"/>
  <c r="P25" i="4"/>
  <c r="L25" i="4"/>
  <c r="M25" i="4" s="1"/>
  <c r="I25" i="4"/>
  <c r="Y25" i="4" s="1"/>
  <c r="F25" i="4"/>
  <c r="AJ24" i="4"/>
  <c r="AF24" i="4"/>
  <c r="AA24" i="4"/>
  <c r="Z24" i="4"/>
  <c r="AB24" i="4" s="1"/>
  <c r="AC24" i="4" s="1"/>
  <c r="X24" i="4"/>
  <c r="T24" i="4"/>
  <c r="P24" i="4"/>
  <c r="Q24" i="4" s="1"/>
  <c r="L24" i="4"/>
  <c r="M24" i="4" s="1"/>
  <c r="I24" i="4"/>
  <c r="Y24" i="4" s="1"/>
  <c r="F24" i="4"/>
  <c r="AJ23" i="4"/>
  <c r="AF23" i="4"/>
  <c r="AA23" i="4"/>
  <c r="Z23" i="4"/>
  <c r="X23" i="4"/>
  <c r="T23" i="4"/>
  <c r="U23" i="4" s="1"/>
  <c r="P23" i="4"/>
  <c r="L23" i="4"/>
  <c r="I23" i="4"/>
  <c r="F23" i="4"/>
  <c r="Q23" i="4" s="1"/>
  <c r="AJ22" i="4"/>
  <c r="AF22" i="4"/>
  <c r="AA22" i="4"/>
  <c r="Z22" i="4"/>
  <c r="AB22" i="4" s="1"/>
  <c r="X22" i="4"/>
  <c r="T22" i="4"/>
  <c r="U22" i="4" s="1"/>
  <c r="P22" i="4"/>
  <c r="Q22" i="4" s="1"/>
  <c r="L22" i="4"/>
  <c r="I22" i="4"/>
  <c r="F22" i="4"/>
  <c r="AJ21" i="4"/>
  <c r="AF21" i="4"/>
  <c r="AK21" i="4" s="1"/>
  <c r="AA21" i="4"/>
  <c r="Z21" i="4"/>
  <c r="AB21" i="4" s="1"/>
  <c r="X21" i="4"/>
  <c r="T21" i="4"/>
  <c r="U21" i="4" s="1"/>
  <c r="P21" i="4"/>
  <c r="L21" i="4"/>
  <c r="I21" i="4"/>
  <c r="F21" i="4"/>
  <c r="AI20" i="4"/>
  <c r="AH20" i="4"/>
  <c r="AG20" i="4"/>
  <c r="AE20" i="4"/>
  <c r="AD20" i="4"/>
  <c r="AF20" i="4" s="1"/>
  <c r="W20" i="4"/>
  <c r="V20" i="4"/>
  <c r="X20" i="4" s="1"/>
  <c r="S20" i="4"/>
  <c r="R20" i="4"/>
  <c r="O20" i="4"/>
  <c r="N20" i="4"/>
  <c r="K20" i="4"/>
  <c r="J20" i="4"/>
  <c r="Z20" i="4" s="1"/>
  <c r="H20" i="4"/>
  <c r="G20" i="4"/>
  <c r="I20" i="4" s="1"/>
  <c r="E20" i="4"/>
  <c r="D20" i="4"/>
  <c r="AJ19" i="4"/>
  <c r="AF19" i="4"/>
  <c r="AK19" i="4" s="1"/>
  <c r="AA19" i="4"/>
  <c r="Z19" i="4"/>
  <c r="AB19" i="4" s="1"/>
  <c r="X19" i="4"/>
  <c r="T19" i="4"/>
  <c r="P19" i="4"/>
  <c r="L19" i="4"/>
  <c r="I19" i="4"/>
  <c r="Y19" i="4" s="1"/>
  <c r="F19" i="4"/>
  <c r="AJ18" i="4"/>
  <c r="AF18" i="4"/>
  <c r="AA18" i="4"/>
  <c r="Z18" i="4"/>
  <c r="X18" i="4"/>
  <c r="T18" i="4"/>
  <c r="P18" i="4"/>
  <c r="AK18" i="4" s="1"/>
  <c r="L18" i="4"/>
  <c r="I18" i="4"/>
  <c r="Y18" i="4" s="1"/>
  <c r="F18" i="4"/>
  <c r="AJ17" i="4"/>
  <c r="AF17" i="4"/>
  <c r="AA17" i="4"/>
  <c r="Z17" i="4"/>
  <c r="AB17" i="4" s="1"/>
  <c r="AC17" i="4" s="1"/>
  <c r="X17" i="4"/>
  <c r="T17" i="4"/>
  <c r="P17" i="4"/>
  <c r="L17" i="4"/>
  <c r="I17" i="4"/>
  <c r="Y17" i="4" s="1"/>
  <c r="F17" i="4"/>
  <c r="AJ16" i="4"/>
  <c r="AF16" i="4"/>
  <c r="AK16" i="4" s="1"/>
  <c r="AA16" i="4"/>
  <c r="AB16" i="4" s="1"/>
  <c r="AC16" i="4" s="1"/>
  <c r="Z16" i="4"/>
  <c r="X16" i="4"/>
  <c r="T16" i="4"/>
  <c r="U16" i="4" s="1"/>
  <c r="P16" i="4"/>
  <c r="L16" i="4"/>
  <c r="M16" i="4" s="1"/>
  <c r="I16" i="4"/>
  <c r="F16" i="4"/>
  <c r="Q16" i="4" s="1"/>
  <c r="AJ15" i="4"/>
  <c r="AF15" i="4"/>
  <c r="AK15" i="4" s="1"/>
  <c r="AA15" i="4"/>
  <c r="Z15" i="4"/>
  <c r="AB15" i="4" s="1"/>
  <c r="X15" i="4"/>
  <c r="T15" i="4"/>
  <c r="P15" i="4"/>
  <c r="L15" i="4"/>
  <c r="I15" i="4"/>
  <c r="Y15" i="4" s="1"/>
  <c r="F15" i="4"/>
  <c r="M15" i="4" s="1"/>
  <c r="AJ14" i="4"/>
  <c r="AF14" i="4"/>
  <c r="AK14" i="4" s="1"/>
  <c r="AA14" i="4"/>
  <c r="Z14" i="4"/>
  <c r="AB14" i="4" s="1"/>
  <c r="X14" i="4"/>
  <c r="T14" i="4"/>
  <c r="U14" i="4" s="1"/>
  <c r="P14" i="4"/>
  <c r="L14" i="4"/>
  <c r="I14" i="4"/>
  <c r="F14" i="4"/>
  <c r="AJ13" i="4"/>
  <c r="AF13" i="4"/>
  <c r="AA13" i="4"/>
  <c r="Z13" i="4"/>
  <c r="X13" i="4"/>
  <c r="T13" i="4"/>
  <c r="P13" i="4"/>
  <c r="L13" i="4"/>
  <c r="I13" i="4"/>
  <c r="U13" i="4" s="1"/>
  <c r="F13" i="4"/>
  <c r="AJ12" i="4"/>
  <c r="AF12" i="4"/>
  <c r="AK12" i="4" s="1"/>
  <c r="AA12" i="4"/>
  <c r="Z12" i="4"/>
  <c r="X12" i="4"/>
  <c r="T12" i="4"/>
  <c r="P12" i="4"/>
  <c r="L12" i="4"/>
  <c r="I12" i="4"/>
  <c r="F12" i="4"/>
  <c r="AI11" i="4"/>
  <c r="AH11" i="4"/>
  <c r="AG11" i="4"/>
  <c r="AJ11" i="4" s="1"/>
  <c r="AE11" i="4"/>
  <c r="AF11" i="4" s="1"/>
  <c r="AD11" i="4"/>
  <c r="W11" i="4"/>
  <c r="X11" i="4" s="1"/>
  <c r="V11" i="4"/>
  <c r="S11" i="4"/>
  <c r="R11" i="4"/>
  <c r="T11" i="4" s="1"/>
  <c r="O11" i="4"/>
  <c r="P11" i="4" s="1"/>
  <c r="N11" i="4"/>
  <c r="K11" i="4"/>
  <c r="J11" i="4"/>
  <c r="Z11" i="4" s="1"/>
  <c r="H11" i="4"/>
  <c r="G11" i="4"/>
  <c r="I11" i="4" s="1"/>
  <c r="E11" i="4"/>
  <c r="D11" i="4"/>
  <c r="AJ10" i="4"/>
  <c r="AF10" i="4"/>
  <c r="AB10" i="4"/>
  <c r="AC10" i="4" s="1"/>
  <c r="AA10" i="4"/>
  <c r="Z10" i="4"/>
  <c r="X10" i="4"/>
  <c r="T10" i="4"/>
  <c r="P10" i="4"/>
  <c r="L10" i="4"/>
  <c r="M10" i="4" s="1"/>
  <c r="I10" i="4"/>
  <c r="F10" i="4"/>
  <c r="AJ9" i="4"/>
  <c r="AF9" i="4"/>
  <c r="AK9" i="4" s="1"/>
  <c r="AA9" i="4"/>
  <c r="AB9" i="4" s="1"/>
  <c r="AC9" i="4" s="1"/>
  <c r="Z9" i="4"/>
  <c r="X9" i="4"/>
  <c r="T9" i="4"/>
  <c r="U9" i="4" s="1"/>
  <c r="Q9" i="4"/>
  <c r="P9" i="4"/>
  <c r="L9" i="4"/>
  <c r="I9" i="4"/>
  <c r="F9" i="4"/>
  <c r="M9" i="4" s="1"/>
  <c r="AI28" i="3"/>
  <c r="AH28" i="3"/>
  <c r="AG28" i="3"/>
  <c r="AJ28" i="3" s="1"/>
  <c r="AE28" i="3"/>
  <c r="AD28" i="3"/>
  <c r="AF28" i="3" s="1"/>
  <c r="W28" i="3"/>
  <c r="V28" i="3"/>
  <c r="S28" i="3"/>
  <c r="R28" i="3"/>
  <c r="O28" i="3"/>
  <c r="N28" i="3"/>
  <c r="P28" i="3" s="1"/>
  <c r="K28" i="3"/>
  <c r="AA28" i="3" s="1"/>
  <c r="J28" i="3"/>
  <c r="Z28" i="3" s="1"/>
  <c r="AB28" i="3" s="1"/>
  <c r="H28" i="3"/>
  <c r="G28" i="3"/>
  <c r="I28" i="3" s="1"/>
  <c r="E28" i="3"/>
  <c r="F28" i="3" s="1"/>
  <c r="D28" i="3"/>
  <c r="AJ27" i="3"/>
  <c r="AF27" i="3"/>
  <c r="AA27" i="3"/>
  <c r="Z27" i="3"/>
  <c r="AB27" i="3" s="1"/>
  <c r="X27" i="3"/>
  <c r="T27" i="3"/>
  <c r="P27" i="3"/>
  <c r="AK27" i="3" s="1"/>
  <c r="L27" i="3"/>
  <c r="I27" i="3"/>
  <c r="F27" i="3"/>
  <c r="AJ26" i="3"/>
  <c r="AF26" i="3"/>
  <c r="AK26" i="3" s="1"/>
  <c r="AA26" i="3"/>
  <c r="Z26" i="3"/>
  <c r="AB26" i="3" s="1"/>
  <c r="X26" i="3"/>
  <c r="T26" i="3"/>
  <c r="Q26" i="3"/>
  <c r="P26" i="3"/>
  <c r="L26" i="3"/>
  <c r="I26" i="3"/>
  <c r="U26" i="3" s="1"/>
  <c r="F26" i="3"/>
  <c r="AJ25" i="3"/>
  <c r="AF25" i="3"/>
  <c r="AA25" i="3"/>
  <c r="Z25" i="3"/>
  <c r="AB25" i="3" s="1"/>
  <c r="X25" i="3"/>
  <c r="T25" i="3"/>
  <c r="P25" i="3"/>
  <c r="L25" i="3"/>
  <c r="I25" i="3"/>
  <c r="F25" i="3"/>
  <c r="AJ24" i="3"/>
  <c r="AF24" i="3"/>
  <c r="AK24" i="3" s="1"/>
  <c r="AA24" i="3"/>
  <c r="Z24" i="3"/>
  <c r="AB24" i="3" s="1"/>
  <c r="X24" i="3"/>
  <c r="U24" i="3"/>
  <c r="T24" i="3"/>
  <c r="P24" i="3"/>
  <c r="L24" i="3"/>
  <c r="M24" i="3" s="1"/>
  <c r="I24" i="3"/>
  <c r="F24" i="3"/>
  <c r="AJ23" i="3"/>
  <c r="AF23" i="3"/>
  <c r="AA23" i="3"/>
  <c r="Z23" i="3"/>
  <c r="AB23" i="3" s="1"/>
  <c r="X23" i="3"/>
  <c r="T23" i="3"/>
  <c r="P23" i="3"/>
  <c r="AK23" i="3" s="1"/>
  <c r="L23" i="3"/>
  <c r="I23" i="3"/>
  <c r="Y23" i="3" s="1"/>
  <c r="F23" i="3"/>
  <c r="M23" i="3" s="1"/>
  <c r="AJ22" i="3"/>
  <c r="AF22" i="3"/>
  <c r="AA22" i="3"/>
  <c r="Z22" i="3"/>
  <c r="X22" i="3"/>
  <c r="T22" i="3"/>
  <c r="P22" i="3"/>
  <c r="L22" i="3"/>
  <c r="I22" i="3"/>
  <c r="F22" i="3"/>
  <c r="AJ21" i="3"/>
  <c r="AF21" i="3"/>
  <c r="AK21" i="3" s="1"/>
  <c r="AA21" i="3"/>
  <c r="Z21" i="3"/>
  <c r="AB21" i="3" s="1"/>
  <c r="AC21" i="3" s="1"/>
  <c r="X21" i="3"/>
  <c r="T21" i="3"/>
  <c r="P21" i="3"/>
  <c r="L21" i="3"/>
  <c r="I21" i="3"/>
  <c r="Y21" i="3" s="1"/>
  <c r="F21" i="3"/>
  <c r="AJ20" i="3"/>
  <c r="AF20" i="3"/>
  <c r="AK20" i="3" s="1"/>
  <c r="AA20" i="3"/>
  <c r="Z20" i="3"/>
  <c r="X20" i="3"/>
  <c r="U20" i="3"/>
  <c r="T20" i="3"/>
  <c r="P20" i="3"/>
  <c r="L20" i="3"/>
  <c r="I20" i="3"/>
  <c r="F20" i="3"/>
  <c r="AK19" i="3"/>
  <c r="AJ19" i="3"/>
  <c r="AF19" i="3"/>
  <c r="AA19" i="3"/>
  <c r="Z19" i="3"/>
  <c r="AB19" i="3" s="1"/>
  <c r="X19" i="3"/>
  <c r="T19" i="3"/>
  <c r="P19" i="3"/>
  <c r="L19" i="3"/>
  <c r="I19" i="3"/>
  <c r="Y19" i="3" s="1"/>
  <c r="F19" i="3"/>
  <c r="AJ18" i="3"/>
  <c r="AF18" i="3"/>
  <c r="AA18" i="3"/>
  <c r="Z18" i="3"/>
  <c r="X18" i="3"/>
  <c r="T18" i="3"/>
  <c r="P18" i="3"/>
  <c r="L18" i="3"/>
  <c r="I18" i="3"/>
  <c r="Y18" i="3" s="1"/>
  <c r="F18" i="3"/>
  <c r="AJ17" i="3"/>
  <c r="AF17" i="3"/>
  <c r="AK17" i="3" s="1"/>
  <c r="AA17" i="3"/>
  <c r="Z17" i="3"/>
  <c r="AB17" i="3" s="1"/>
  <c r="X17" i="3"/>
  <c r="T17" i="3"/>
  <c r="P17" i="3"/>
  <c r="L17" i="3"/>
  <c r="I17" i="3"/>
  <c r="Y17" i="3" s="1"/>
  <c r="F17" i="3"/>
  <c r="AJ16" i="3"/>
  <c r="AF16" i="3"/>
  <c r="AA16" i="3"/>
  <c r="Z16" i="3"/>
  <c r="AB16" i="3" s="1"/>
  <c r="X16" i="3"/>
  <c r="U16" i="3"/>
  <c r="T16" i="3"/>
  <c r="P16" i="3"/>
  <c r="L16" i="3"/>
  <c r="M16" i="3" s="1"/>
  <c r="I16" i="3"/>
  <c r="F16" i="3"/>
  <c r="Q16" i="3" s="1"/>
  <c r="AJ15" i="3"/>
  <c r="AF15" i="3"/>
  <c r="AA15" i="3"/>
  <c r="AB15" i="3" s="1"/>
  <c r="Z15" i="3"/>
  <c r="X15" i="3"/>
  <c r="T15" i="3"/>
  <c r="P15" i="3"/>
  <c r="L15" i="3"/>
  <c r="I15" i="3"/>
  <c r="Y15" i="3" s="1"/>
  <c r="F15" i="3"/>
  <c r="AJ14" i="3"/>
  <c r="AF14" i="3"/>
  <c r="AA14" i="3"/>
  <c r="Z14" i="3"/>
  <c r="AB14" i="3" s="1"/>
  <c r="X14" i="3"/>
  <c r="T14" i="3"/>
  <c r="P14" i="3"/>
  <c r="L14" i="3"/>
  <c r="I14" i="3"/>
  <c r="Y14" i="3" s="1"/>
  <c r="F14" i="3"/>
  <c r="AJ13" i="3"/>
  <c r="AF13" i="3"/>
  <c r="AK13" i="3" s="1"/>
  <c r="AA13" i="3"/>
  <c r="Z13" i="3"/>
  <c r="AB13" i="3" s="1"/>
  <c r="X13" i="3"/>
  <c r="T13" i="3"/>
  <c r="P13" i="3"/>
  <c r="L13" i="3"/>
  <c r="I13" i="3"/>
  <c r="Y13" i="3" s="1"/>
  <c r="F13" i="3"/>
  <c r="M13" i="3" s="1"/>
  <c r="AJ12" i="3"/>
  <c r="AF12" i="3"/>
  <c r="AK12" i="3" s="1"/>
  <c r="AA12" i="3"/>
  <c r="Z12" i="3"/>
  <c r="AB12" i="3" s="1"/>
  <c r="X12" i="3"/>
  <c r="T12" i="3"/>
  <c r="P12" i="3"/>
  <c r="L12" i="3"/>
  <c r="I12" i="3"/>
  <c r="Y12" i="3" s="1"/>
  <c r="F12" i="3"/>
  <c r="Q12" i="3" s="1"/>
  <c r="AJ11" i="3"/>
  <c r="AF11" i="3"/>
  <c r="AA11" i="3"/>
  <c r="Z11" i="3"/>
  <c r="AB11" i="3" s="1"/>
  <c r="X11" i="3"/>
  <c r="T11" i="3"/>
  <c r="U11" i="3" s="1"/>
  <c r="P11" i="3"/>
  <c r="L11" i="3"/>
  <c r="I11" i="3"/>
  <c r="Y11" i="3" s="1"/>
  <c r="F11" i="3"/>
  <c r="AJ10" i="3"/>
  <c r="AF10" i="3"/>
  <c r="AB10" i="3"/>
  <c r="AA10" i="3"/>
  <c r="Z10" i="3"/>
  <c r="X10" i="3"/>
  <c r="Y10" i="3" s="1"/>
  <c r="T10" i="3"/>
  <c r="P10" i="3"/>
  <c r="AK10" i="3" s="1"/>
  <c r="L10" i="3"/>
  <c r="I10" i="3"/>
  <c r="F10" i="3"/>
  <c r="AJ9" i="3"/>
  <c r="AF9" i="3"/>
  <c r="AA9" i="3"/>
  <c r="Z9" i="3"/>
  <c r="AB9" i="3" s="1"/>
  <c r="X9" i="3"/>
  <c r="T9" i="3"/>
  <c r="P9" i="3"/>
  <c r="L9" i="3"/>
  <c r="I9" i="3"/>
  <c r="F9" i="3"/>
  <c r="AI17" i="2"/>
  <c r="AH17" i="2"/>
  <c r="AG17" i="2"/>
  <c r="AJ17" i="2" s="1"/>
  <c r="AE17" i="2"/>
  <c r="AD17" i="2"/>
  <c r="W17" i="2"/>
  <c r="V17" i="2"/>
  <c r="S17" i="2"/>
  <c r="R17" i="2"/>
  <c r="T17" i="2" s="1"/>
  <c r="O17" i="2"/>
  <c r="N17" i="2"/>
  <c r="K17" i="2"/>
  <c r="J17" i="2"/>
  <c r="L17" i="2" s="1"/>
  <c r="H17" i="2"/>
  <c r="G17" i="2"/>
  <c r="I17" i="2" s="1"/>
  <c r="E17" i="2"/>
  <c r="D17" i="2"/>
  <c r="F17" i="2" s="1"/>
  <c r="AJ16" i="2"/>
  <c r="AF16" i="2"/>
  <c r="AA16" i="2"/>
  <c r="Z16" i="2"/>
  <c r="AB16" i="2" s="1"/>
  <c r="X16" i="2"/>
  <c r="T16" i="2"/>
  <c r="P16" i="2"/>
  <c r="L16" i="2"/>
  <c r="I16" i="2"/>
  <c r="F16" i="2"/>
  <c r="AK15" i="2"/>
  <c r="AJ15" i="2"/>
  <c r="AF15" i="2"/>
  <c r="AA15" i="2"/>
  <c r="Z15" i="2"/>
  <c r="AB15" i="2" s="1"/>
  <c r="X15" i="2"/>
  <c r="T15" i="2"/>
  <c r="P15" i="2"/>
  <c r="L15" i="2"/>
  <c r="I15" i="2"/>
  <c r="Y15" i="2" s="1"/>
  <c r="F15" i="2"/>
  <c r="AJ14" i="2"/>
  <c r="AF14" i="2"/>
  <c r="AK14" i="2" s="1"/>
  <c r="AA14" i="2"/>
  <c r="Z14" i="2"/>
  <c r="X14" i="2"/>
  <c r="T14" i="2"/>
  <c r="Q14" i="2"/>
  <c r="P14" i="2"/>
  <c r="L14" i="2"/>
  <c r="I14" i="2"/>
  <c r="Y14" i="2" s="1"/>
  <c r="F14" i="2"/>
  <c r="AJ13" i="2"/>
  <c r="AF13" i="2"/>
  <c r="AA13" i="2"/>
  <c r="Z13" i="2"/>
  <c r="AB13" i="2" s="1"/>
  <c r="X13" i="2"/>
  <c r="T13" i="2"/>
  <c r="P13" i="2"/>
  <c r="L13" i="2"/>
  <c r="I13" i="2"/>
  <c r="F13" i="2"/>
  <c r="AJ12" i="2"/>
  <c r="AF12" i="2"/>
  <c r="AA12" i="2"/>
  <c r="Z12" i="2"/>
  <c r="X12" i="2"/>
  <c r="T12" i="2"/>
  <c r="P12" i="2"/>
  <c r="L12" i="2"/>
  <c r="I12" i="2"/>
  <c r="F12" i="2"/>
  <c r="AJ11" i="2"/>
  <c r="AF11" i="2"/>
  <c r="AA11" i="2"/>
  <c r="Z11" i="2"/>
  <c r="X11" i="2"/>
  <c r="T11" i="2"/>
  <c r="P11" i="2"/>
  <c r="AK11" i="2" s="1"/>
  <c r="L11" i="2"/>
  <c r="I11" i="2"/>
  <c r="Y11" i="2" s="1"/>
  <c r="F11" i="2"/>
  <c r="AJ10" i="2"/>
  <c r="AF10" i="2"/>
  <c r="AK10" i="2" s="1"/>
  <c r="AA10" i="2"/>
  <c r="Z10" i="2"/>
  <c r="AB10" i="2" s="1"/>
  <c r="X10" i="2"/>
  <c r="T10" i="2"/>
  <c r="P10" i="2"/>
  <c r="L10" i="2"/>
  <c r="I10" i="2"/>
  <c r="Y10" i="2" s="1"/>
  <c r="F10" i="2"/>
  <c r="M10" i="2" s="1"/>
  <c r="AJ9" i="2"/>
  <c r="AF9" i="2"/>
  <c r="AK9" i="2" s="1"/>
  <c r="AA9" i="2"/>
  <c r="Z9" i="2"/>
  <c r="AB9" i="2" s="1"/>
  <c r="X9" i="2"/>
  <c r="T9" i="2"/>
  <c r="P9" i="2"/>
  <c r="L9" i="2"/>
  <c r="I9" i="2"/>
  <c r="Y9" i="2" s="1"/>
  <c r="F9" i="2"/>
  <c r="AI18" i="1"/>
  <c r="AH18" i="1"/>
  <c r="AG18" i="1"/>
  <c r="AE18" i="1"/>
  <c r="AD18" i="1"/>
  <c r="Z18" i="1"/>
  <c r="W18" i="1"/>
  <c r="V18" i="1"/>
  <c r="X18" i="1" s="1"/>
  <c r="S18" i="1"/>
  <c r="R18" i="1"/>
  <c r="T18" i="1" s="1"/>
  <c r="O18" i="1"/>
  <c r="N18" i="1"/>
  <c r="K18" i="1"/>
  <c r="AA18" i="1" s="1"/>
  <c r="J18" i="1"/>
  <c r="H18" i="1"/>
  <c r="I18" i="1" s="1"/>
  <c r="G18" i="1"/>
  <c r="E18" i="1"/>
  <c r="D18" i="1"/>
  <c r="F18" i="1" s="1"/>
  <c r="AJ17" i="1"/>
  <c r="AF17" i="1"/>
  <c r="AK17" i="1" s="1"/>
  <c r="AB17" i="1"/>
  <c r="AA17" i="1"/>
  <c r="Z17" i="1"/>
  <c r="X17" i="1"/>
  <c r="U17" i="1"/>
  <c r="T17" i="1"/>
  <c r="P17" i="1"/>
  <c r="L17" i="1"/>
  <c r="I17" i="1"/>
  <c r="F17" i="1"/>
  <c r="AC17" i="1" s="1"/>
  <c r="AK16" i="1"/>
  <c r="AJ16" i="1"/>
  <c r="AF16" i="1"/>
  <c r="AA16" i="1"/>
  <c r="Z16" i="1"/>
  <c r="AB16" i="1" s="1"/>
  <c r="X16" i="1"/>
  <c r="T16" i="1"/>
  <c r="P16" i="1"/>
  <c r="L16" i="1"/>
  <c r="I16" i="1"/>
  <c r="F16" i="1"/>
  <c r="AC16" i="1" s="1"/>
  <c r="AK15" i="1"/>
  <c r="AJ15" i="1"/>
  <c r="AF15" i="1"/>
  <c r="AA15" i="1"/>
  <c r="Z15" i="1"/>
  <c r="AB15" i="1" s="1"/>
  <c r="X15" i="1"/>
  <c r="T15" i="1"/>
  <c r="P15" i="1"/>
  <c r="L15" i="1"/>
  <c r="I15" i="1"/>
  <c r="F15" i="1"/>
  <c r="AJ14" i="1"/>
  <c r="AF14" i="1"/>
  <c r="AA14" i="1"/>
  <c r="Z14" i="1"/>
  <c r="X14" i="1"/>
  <c r="T14" i="1"/>
  <c r="P14" i="1"/>
  <c r="AK14" i="1" s="1"/>
  <c r="L14" i="1"/>
  <c r="M14" i="1" s="1"/>
  <c r="I14" i="1"/>
  <c r="F14" i="1"/>
  <c r="AJ13" i="1"/>
  <c r="AF13" i="1"/>
  <c r="AA13" i="1"/>
  <c r="AB13" i="1" s="1"/>
  <c r="AC13" i="1" s="1"/>
  <c r="Z13" i="1"/>
  <c r="X13" i="1"/>
  <c r="T13" i="1"/>
  <c r="P13" i="1"/>
  <c r="M13" i="1"/>
  <c r="L13" i="1"/>
  <c r="I13" i="1"/>
  <c r="F13" i="1"/>
  <c r="AJ12" i="1"/>
  <c r="AF12" i="1"/>
  <c r="AB12" i="1"/>
  <c r="AA12" i="1"/>
  <c r="Z12" i="1"/>
  <c r="X12" i="1"/>
  <c r="T12" i="1"/>
  <c r="P12" i="1"/>
  <c r="L12" i="1"/>
  <c r="I12" i="1"/>
  <c r="F12" i="1"/>
  <c r="M12" i="1" s="1"/>
  <c r="AJ11" i="1"/>
  <c r="AF11" i="1"/>
  <c r="AK11" i="1" s="1"/>
  <c r="AA11" i="1"/>
  <c r="Z11" i="1"/>
  <c r="AB11" i="1" s="1"/>
  <c r="AC11" i="1" s="1"/>
  <c r="X11" i="1"/>
  <c r="T11" i="1"/>
  <c r="Q11" i="1"/>
  <c r="P11" i="1"/>
  <c r="M11" i="1"/>
  <c r="L11" i="1"/>
  <c r="I11" i="1"/>
  <c r="Y11" i="1" s="1"/>
  <c r="F11" i="1"/>
  <c r="AJ10" i="1"/>
  <c r="AF10" i="1"/>
  <c r="AA10" i="1"/>
  <c r="AB10" i="1" s="1"/>
  <c r="Z10" i="1"/>
  <c r="X10" i="1"/>
  <c r="T10" i="1"/>
  <c r="P10" i="1"/>
  <c r="L10" i="1"/>
  <c r="I10" i="1"/>
  <c r="Y10" i="1" s="1"/>
  <c r="F10" i="1"/>
  <c r="AJ9" i="1"/>
  <c r="AF9" i="1"/>
  <c r="AK9" i="1" s="1"/>
  <c r="AA9" i="1"/>
  <c r="Z9" i="1"/>
  <c r="AB9" i="1" s="1"/>
  <c r="X9" i="1"/>
  <c r="T9" i="1"/>
  <c r="U9" i="1" s="1"/>
  <c r="P9" i="1"/>
  <c r="L9" i="1"/>
  <c r="I9" i="1"/>
  <c r="F9" i="1"/>
  <c r="AK36" i="5" l="1"/>
  <c r="Q74" i="7"/>
  <c r="AK10" i="7"/>
  <c r="AB10" i="11"/>
  <c r="AC10" i="11" s="1"/>
  <c r="M22" i="3"/>
  <c r="Q22" i="3"/>
  <c r="Q12" i="1"/>
  <c r="Y37" i="7"/>
  <c r="U37" i="7"/>
  <c r="AB73" i="7"/>
  <c r="M10" i="8"/>
  <c r="Q10" i="8"/>
  <c r="AC12" i="9"/>
  <c r="U24" i="11"/>
  <c r="U12" i="3"/>
  <c r="Y26" i="3"/>
  <c r="AK10" i="1"/>
  <c r="AB30" i="4"/>
  <c r="AC30" i="4" s="1"/>
  <c r="M11" i="7"/>
  <c r="M15" i="7"/>
  <c r="AC43" i="7"/>
  <c r="M36" i="8"/>
  <c r="Q36" i="8"/>
  <c r="Q17" i="11"/>
  <c r="M17" i="11"/>
  <c r="AC12" i="1"/>
  <c r="U15" i="5"/>
  <c r="AC17" i="5"/>
  <c r="Q17" i="5"/>
  <c r="AC14" i="6"/>
  <c r="AC16" i="6"/>
  <c r="Y62" i="7"/>
  <c r="U62" i="7"/>
  <c r="M30" i="9"/>
  <c r="AJ21" i="10"/>
  <c r="M22" i="12"/>
  <c r="Q22" i="12"/>
  <c r="L41" i="4"/>
  <c r="AK63" i="7"/>
  <c r="AK37" i="4"/>
  <c r="AA41" i="7"/>
  <c r="L41" i="7"/>
  <c r="Q38" i="8"/>
  <c r="M38" i="8"/>
  <c r="Y16" i="2"/>
  <c r="U16" i="2"/>
  <c r="AB32" i="4"/>
  <c r="AC32" i="4" s="1"/>
  <c r="AK23" i="5"/>
  <c r="AC13" i="7"/>
  <c r="M13" i="7"/>
  <c r="AC25" i="10"/>
  <c r="AC9" i="1"/>
  <c r="AK12" i="1"/>
  <c r="AK16" i="3"/>
  <c r="AK11" i="4"/>
  <c r="AK13" i="4"/>
  <c r="X15" i="5"/>
  <c r="Y15" i="5" s="1"/>
  <c r="Q11" i="7"/>
  <c r="M32" i="7"/>
  <c r="Q32" i="7"/>
  <c r="U66" i="7"/>
  <c r="AK69" i="7"/>
  <c r="U23" i="8"/>
  <c r="AF31" i="9"/>
  <c r="AK31" i="9" s="1"/>
  <c r="Y9" i="10"/>
  <c r="U9" i="10"/>
  <c r="AC19" i="11"/>
  <c r="AC68" i="7"/>
  <c r="M68" i="7"/>
  <c r="AB24" i="9"/>
  <c r="AC24" i="9" s="1"/>
  <c r="M49" i="7"/>
  <c r="Q13" i="3"/>
  <c r="AC19" i="3"/>
  <c r="Y27" i="3"/>
  <c r="U27" i="3"/>
  <c r="AK74" i="7"/>
  <c r="Y20" i="12"/>
  <c r="U20" i="12"/>
  <c r="AK15" i="3"/>
  <c r="U37" i="5"/>
  <c r="AF41" i="7"/>
  <c r="AK41" i="7" s="1"/>
  <c r="U49" i="7"/>
  <c r="Y49" i="7"/>
  <c r="U12" i="11"/>
  <c r="Y12" i="11"/>
  <c r="AB12" i="2"/>
  <c r="AC12" i="2" s="1"/>
  <c r="Y55" i="4"/>
  <c r="AK10" i="5"/>
  <c r="M10" i="11"/>
  <c r="Q10" i="11"/>
  <c r="U15" i="3"/>
  <c r="U23" i="3"/>
  <c r="AK46" i="4"/>
  <c r="L48" i="4"/>
  <c r="M48" i="4" s="1"/>
  <c r="T30" i="5"/>
  <c r="U30" i="5" s="1"/>
  <c r="AC57" i="7"/>
  <c r="AC42" i="10"/>
  <c r="M31" i="11"/>
  <c r="Q31" i="11"/>
  <c r="AK13" i="1"/>
  <c r="U42" i="4"/>
  <c r="AK24" i="5"/>
  <c r="AK20" i="6"/>
  <c r="AB34" i="7"/>
  <c r="Y55" i="7"/>
  <c r="U55" i="7"/>
  <c r="AK29" i="4"/>
  <c r="F41" i="4"/>
  <c r="AB12" i="5"/>
  <c r="AC12" i="5" s="1"/>
  <c r="Q37" i="5"/>
  <c r="P10" i="7"/>
  <c r="Q10" i="7" s="1"/>
  <c r="AA10" i="7"/>
  <c r="Y14" i="7"/>
  <c r="U14" i="7"/>
  <c r="AB51" i="7"/>
  <c r="AC51" i="7" s="1"/>
  <c r="U24" i="8"/>
  <c r="AK30" i="9"/>
  <c r="M42" i="10"/>
  <c r="Y13" i="2"/>
  <c r="Y52" i="4"/>
  <c r="L55" i="4"/>
  <c r="M55" i="4" s="1"/>
  <c r="U29" i="5"/>
  <c r="M14" i="7"/>
  <c r="AJ30" i="7"/>
  <c r="Q42" i="7"/>
  <c r="Y44" i="7"/>
  <c r="U44" i="7"/>
  <c r="L61" i="7"/>
  <c r="P13" i="10"/>
  <c r="Q13" i="10" s="1"/>
  <c r="Q19" i="10"/>
  <c r="Z44" i="10"/>
  <c r="AB44" i="10" s="1"/>
  <c r="L44" i="10"/>
  <c r="AJ10" i="12"/>
  <c r="U38" i="12"/>
  <c r="AC10" i="1"/>
  <c r="AJ18" i="1"/>
  <c r="AK9" i="5"/>
  <c r="U27" i="5"/>
  <c r="AF30" i="5"/>
  <c r="AK30" i="5" s="1"/>
  <c r="T10" i="7"/>
  <c r="AB29" i="7"/>
  <c r="AC29" i="7" s="1"/>
  <c r="F74" i="7"/>
  <c r="Z17" i="9"/>
  <c r="AK11" i="10"/>
  <c r="AC33" i="11"/>
  <c r="M15" i="12"/>
  <c r="Q15" i="12"/>
  <c r="Z54" i="4"/>
  <c r="L54" i="4"/>
  <c r="AK22" i="6"/>
  <c r="Z48" i="7"/>
  <c r="AB48" i="7" s="1"/>
  <c r="L48" i="7"/>
  <c r="M14" i="3"/>
  <c r="Q14" i="3"/>
  <c r="AC14" i="3"/>
  <c r="AK20" i="4"/>
  <c r="M20" i="5"/>
  <c r="I54" i="7"/>
  <c r="Y27" i="9"/>
  <c r="U27" i="9"/>
  <c r="M25" i="10"/>
  <c r="Q25" i="10"/>
  <c r="U44" i="10"/>
  <c r="AC31" i="11"/>
  <c r="M20" i="3"/>
  <c r="Q20" i="3"/>
  <c r="AA11" i="4"/>
  <c r="AB11" i="4" s="1"/>
  <c r="AC11" i="4" s="1"/>
  <c r="M19" i="4"/>
  <c r="U28" i="4"/>
  <c r="M16" i="6"/>
  <c r="Q16" i="6"/>
  <c r="P48" i="7"/>
  <c r="Y19" i="8"/>
  <c r="U19" i="8"/>
  <c r="M12" i="3"/>
  <c r="L11" i="4"/>
  <c r="AC13" i="4"/>
  <c r="M17" i="4"/>
  <c r="Z15" i="5"/>
  <c r="AB15" i="5" s="1"/>
  <c r="AC15" i="5" s="1"/>
  <c r="Q18" i="5"/>
  <c r="M31" i="5"/>
  <c r="AC31" i="5"/>
  <c r="M14" i="6"/>
  <c r="Q14" i="6"/>
  <c r="M39" i="7"/>
  <c r="Q39" i="7"/>
  <c r="AA74" i="7"/>
  <c r="Y27" i="12"/>
  <c r="U27" i="12"/>
  <c r="U9" i="2"/>
  <c r="AB11" i="2"/>
  <c r="X17" i="2"/>
  <c r="Y17" i="2" s="1"/>
  <c r="AK18" i="3"/>
  <c r="Q18" i="3"/>
  <c r="AF55" i="4"/>
  <c r="AK55" i="4" s="1"/>
  <c r="AA15" i="5"/>
  <c r="Z22" i="5"/>
  <c r="AB22" i="5" s="1"/>
  <c r="L22" i="5"/>
  <c r="AC25" i="5"/>
  <c r="Y14" i="6"/>
  <c r="U14" i="6"/>
  <c r="AC37" i="7"/>
  <c r="AB9" i="9"/>
  <c r="AF22" i="11"/>
  <c r="U28" i="11"/>
  <c r="U25" i="12"/>
  <c r="Y25" i="12"/>
  <c r="AC33" i="7"/>
  <c r="AK42" i="12"/>
  <c r="Y53" i="4"/>
  <c r="AB22" i="3"/>
  <c r="AC22" i="3" s="1"/>
  <c r="AC15" i="4"/>
  <c r="M23" i="4"/>
  <c r="AK30" i="4"/>
  <c r="AK11" i="5"/>
  <c r="AK13" i="5"/>
  <c r="AC18" i="5"/>
  <c r="U22" i="5"/>
  <c r="Y13" i="7"/>
  <c r="U13" i="7"/>
  <c r="AB20" i="7"/>
  <c r="AC20" i="7" s="1"/>
  <c r="U28" i="7"/>
  <c r="L30" i="7"/>
  <c r="M30" i="7" s="1"/>
  <c r="P41" i="7"/>
  <c r="AC45" i="7"/>
  <c r="M45" i="7"/>
  <c r="Z67" i="7"/>
  <c r="Y23" i="8"/>
  <c r="AK27" i="10"/>
  <c r="Y12" i="2"/>
  <c r="U12" i="2"/>
  <c r="AB20" i="3"/>
  <c r="AC20" i="3" s="1"/>
  <c r="AB27" i="4"/>
  <c r="AK18" i="5"/>
  <c r="M24" i="5"/>
  <c r="Q24" i="5"/>
  <c r="AC24" i="5"/>
  <c r="I30" i="5"/>
  <c r="Y30" i="5" s="1"/>
  <c r="AC18" i="6"/>
  <c r="AC20" i="6"/>
  <c r="AK9" i="7"/>
  <c r="AK18" i="7"/>
  <c r="AC23" i="7"/>
  <c r="AC34" i="7"/>
  <c r="M34" i="7"/>
  <c r="AC39" i="7"/>
  <c r="AF67" i="7"/>
  <c r="AB69" i="7"/>
  <c r="AC69" i="7" s="1"/>
  <c r="AK32" i="8"/>
  <c r="X31" i="9"/>
  <c r="Y31" i="9" s="1"/>
  <c r="M11" i="10"/>
  <c r="AF31" i="10"/>
  <c r="AK31" i="10" s="1"/>
  <c r="AB11" i="11"/>
  <c r="AC11" i="11" s="1"/>
  <c r="AK12" i="2"/>
  <c r="Y9" i="3"/>
  <c r="AK22" i="3"/>
  <c r="Q9" i="6"/>
  <c r="M9" i="6"/>
  <c r="AC21" i="6"/>
  <c r="U9" i="7"/>
  <c r="AJ48" i="7"/>
  <c r="U31" i="8"/>
  <c r="M14" i="9"/>
  <c r="Q16" i="9"/>
  <c r="AJ17" i="9"/>
  <c r="AC29" i="10"/>
  <c r="Q33" i="10"/>
  <c r="U35" i="10"/>
  <c r="Q33" i="11"/>
  <c r="M9" i="12"/>
  <c r="M38" i="4"/>
  <c r="L16" i="7"/>
  <c r="M16" i="7" s="1"/>
  <c r="AC27" i="7"/>
  <c r="M27" i="7"/>
  <c r="AK47" i="7"/>
  <c r="Y69" i="7"/>
  <c r="AF18" i="1"/>
  <c r="AB14" i="2"/>
  <c r="AC14" i="2" s="1"/>
  <c r="AB18" i="3"/>
  <c r="AC18" i="3" s="1"/>
  <c r="AB12" i="4"/>
  <c r="AC12" i="4" s="1"/>
  <c r="AB18" i="4"/>
  <c r="AC18" i="4" s="1"/>
  <c r="AC22" i="4"/>
  <c r="Q38" i="4"/>
  <c r="AJ41" i="4"/>
  <c r="U13" i="5"/>
  <c r="AB26" i="5"/>
  <c r="AC26" i="5" s="1"/>
  <c r="AJ36" i="5"/>
  <c r="Y9" i="6"/>
  <c r="P16" i="7"/>
  <c r="AK16" i="7" s="1"/>
  <c r="AK23" i="7"/>
  <c r="Y27" i="7"/>
  <c r="U27" i="7"/>
  <c r="M40" i="7"/>
  <c r="X41" i="7"/>
  <c r="Y43" i="7"/>
  <c r="T67" i="7"/>
  <c r="M69" i="7"/>
  <c r="I73" i="7"/>
  <c r="L74" i="7"/>
  <c r="AB9" i="8"/>
  <c r="AC9" i="8" s="1"/>
  <c r="L15" i="8"/>
  <c r="M15" i="8" s="1"/>
  <c r="Z40" i="8"/>
  <c r="AB40" i="8" s="1"/>
  <c r="T41" i="8"/>
  <c r="Y24" i="9"/>
  <c r="U24" i="9"/>
  <c r="Y16" i="10"/>
  <c r="Y18" i="10"/>
  <c r="Y20" i="10"/>
  <c r="X21" i="10"/>
  <c r="Y21" i="10" s="1"/>
  <c r="T31" i="10"/>
  <c r="U31" i="10" s="1"/>
  <c r="M39" i="10"/>
  <c r="Y41" i="10"/>
  <c r="U41" i="10"/>
  <c r="AB18" i="11"/>
  <c r="AC18" i="11" s="1"/>
  <c r="AC28" i="11"/>
  <c r="Y9" i="12"/>
  <c r="AF10" i="12"/>
  <c r="AK10" i="12" s="1"/>
  <c r="Q28" i="10"/>
  <c r="AA17" i="2"/>
  <c r="M10" i="3"/>
  <c r="Q10" i="3"/>
  <c r="AC10" i="3"/>
  <c r="AK11" i="3"/>
  <c r="AC13" i="3"/>
  <c r="M21" i="3"/>
  <c r="Q21" i="3"/>
  <c r="Y25" i="3"/>
  <c r="U15" i="4"/>
  <c r="AK22" i="4"/>
  <c r="Y39" i="4"/>
  <c r="AC9" i="5"/>
  <c r="Y29" i="5"/>
  <c r="Z37" i="5"/>
  <c r="AB37" i="5" s="1"/>
  <c r="AK11" i="6"/>
  <c r="AA23" i="6"/>
  <c r="Y31" i="7"/>
  <c r="M35" i="7"/>
  <c r="AC49" i="7"/>
  <c r="AC59" i="7"/>
  <c r="M59" i="7"/>
  <c r="Q26" i="10"/>
  <c r="Y30" i="10"/>
  <c r="M32" i="10"/>
  <c r="Q32" i="10"/>
  <c r="U34" i="10"/>
  <c r="Q19" i="11"/>
  <c r="Y14" i="1"/>
  <c r="U13" i="2"/>
  <c r="P17" i="2"/>
  <c r="U10" i="3"/>
  <c r="U19" i="3"/>
  <c r="AC21" i="4"/>
  <c r="Y37" i="4"/>
  <c r="U44" i="4"/>
  <c r="AC50" i="4"/>
  <c r="AB53" i="4"/>
  <c r="P22" i="5"/>
  <c r="AB27" i="5"/>
  <c r="AC27" i="5" s="1"/>
  <c r="AA36" i="5"/>
  <c r="L36" i="5"/>
  <c r="M36" i="5" s="1"/>
  <c r="AA37" i="5"/>
  <c r="P23" i="6"/>
  <c r="AB22" i="7"/>
  <c r="AC22" i="7" s="1"/>
  <c r="AJ25" i="7"/>
  <c r="Q33" i="7"/>
  <c r="AJ36" i="7"/>
  <c r="M42" i="7"/>
  <c r="F54" i="7"/>
  <c r="Y59" i="7"/>
  <c r="AF15" i="8"/>
  <c r="AK15" i="8" s="1"/>
  <c r="M28" i="8"/>
  <c r="AK35" i="8"/>
  <c r="F25" i="9"/>
  <c r="Q25" i="9" s="1"/>
  <c r="U28" i="9"/>
  <c r="AC30" i="9"/>
  <c r="AB9" i="10"/>
  <c r="L13" i="10"/>
  <c r="Z38" i="10"/>
  <c r="AK39" i="10"/>
  <c r="AK28" i="11"/>
  <c r="AB36" i="12"/>
  <c r="AC36" i="12" s="1"/>
  <c r="AC14" i="4"/>
  <c r="M43" i="4"/>
  <c r="M52" i="4"/>
  <c r="U28" i="5"/>
  <c r="AC19" i="6"/>
  <c r="M19" i="6"/>
  <c r="M21" i="6"/>
  <c r="Q21" i="6"/>
  <c r="M19" i="7"/>
  <c r="AC46" i="7"/>
  <c r="T21" i="8"/>
  <c r="U21" i="8" s="1"/>
  <c r="U30" i="8"/>
  <c r="AA25" i="9"/>
  <c r="AB34" i="10"/>
  <c r="AC34" i="10" s="1"/>
  <c r="T38" i="10"/>
  <c r="U38" i="10" s="1"/>
  <c r="AK40" i="10"/>
  <c r="U29" i="12"/>
  <c r="AJ30" i="12"/>
  <c r="Y37" i="12"/>
  <c r="P18" i="1"/>
  <c r="M16" i="2"/>
  <c r="AF17" i="2"/>
  <c r="AK17" i="2" s="1"/>
  <c r="AK14" i="3"/>
  <c r="Y16" i="4"/>
  <c r="M18" i="4"/>
  <c r="F20" i="4"/>
  <c r="AK25" i="4"/>
  <c r="AB39" i="4"/>
  <c r="AC39" i="4" s="1"/>
  <c r="T41" i="4"/>
  <c r="Y43" i="4"/>
  <c r="Y47" i="4"/>
  <c r="Q52" i="4"/>
  <c r="AK22" i="5"/>
  <c r="Y26" i="5"/>
  <c r="AA12" i="6"/>
  <c r="AK13" i="6"/>
  <c r="P17" i="6"/>
  <c r="AK17" i="6" s="1"/>
  <c r="Y19" i="6"/>
  <c r="Y21" i="6"/>
  <c r="F16" i="7"/>
  <c r="Q16" i="7" s="1"/>
  <c r="Y19" i="7"/>
  <c r="AB28" i="7"/>
  <c r="AC28" i="7" s="1"/>
  <c r="AK31" i="7"/>
  <c r="AK42" i="7"/>
  <c r="U52" i="7"/>
  <c r="L54" i="7"/>
  <c r="Y11" i="8"/>
  <c r="M16" i="8"/>
  <c r="AC18" i="8"/>
  <c r="X21" i="8"/>
  <c r="U25" i="8"/>
  <c r="P25" i="9"/>
  <c r="AC27" i="9"/>
  <c r="M29" i="9"/>
  <c r="Q29" i="9"/>
  <c r="AK22" i="10"/>
  <c r="AC37" i="10"/>
  <c r="U10" i="11"/>
  <c r="AC20" i="11"/>
  <c r="AC12" i="3"/>
  <c r="Y22" i="3"/>
  <c r="Y24" i="3"/>
  <c r="Y9" i="4"/>
  <c r="L20" i="4"/>
  <c r="M20" i="4" s="1"/>
  <c r="AB23" i="4"/>
  <c r="AC23" i="4" s="1"/>
  <c r="AB25" i="4"/>
  <c r="AC25" i="4" s="1"/>
  <c r="AC49" i="4"/>
  <c r="AK50" i="4"/>
  <c r="Y28" i="5"/>
  <c r="L30" i="5"/>
  <c r="AK33" i="5"/>
  <c r="U21" i="7"/>
  <c r="AK52" i="7"/>
  <c r="Y60" i="7"/>
  <c r="U16" i="8"/>
  <c r="U18" i="8"/>
  <c r="F40" i="8"/>
  <c r="Q40" i="8" s="1"/>
  <c r="Y16" i="9"/>
  <c r="U35" i="12"/>
  <c r="Y13" i="1"/>
  <c r="M15" i="1"/>
  <c r="AC11" i="3"/>
  <c r="P20" i="4"/>
  <c r="AK23" i="4"/>
  <c r="AC29" i="4"/>
  <c r="U35" i="4"/>
  <c r="Y38" i="4"/>
  <c r="AB47" i="4"/>
  <c r="Y49" i="4"/>
  <c r="U49" i="4"/>
  <c r="Y16" i="5"/>
  <c r="AB28" i="5"/>
  <c r="AA16" i="7"/>
  <c r="AB16" i="7" s="1"/>
  <c r="U17" i="7"/>
  <c r="AK34" i="7"/>
  <c r="AF48" i="7"/>
  <c r="AK48" i="7" s="1"/>
  <c r="AB65" i="7"/>
  <c r="AC65" i="7" s="1"/>
  <c r="P67" i="7"/>
  <c r="AK67" i="7" s="1"/>
  <c r="U71" i="7"/>
  <c r="F73" i="7"/>
  <c r="AC73" i="7" s="1"/>
  <c r="U9" i="8"/>
  <c r="AB15" i="8"/>
  <c r="AC15" i="8" s="1"/>
  <c r="Q43" i="10"/>
  <c r="X44" i="10"/>
  <c r="X10" i="12"/>
  <c r="AB12" i="12"/>
  <c r="U22" i="12"/>
  <c r="AK44" i="12"/>
  <c r="U11" i="1"/>
  <c r="Y16" i="3"/>
  <c r="M18" i="3"/>
  <c r="X28" i="3"/>
  <c r="Q10" i="4"/>
  <c r="AB13" i="4"/>
  <c r="AJ20" i="4"/>
  <c r="AB38" i="4"/>
  <c r="AC38" i="4" s="1"/>
  <c r="X55" i="4"/>
  <c r="AB19" i="5"/>
  <c r="AC19" i="5" s="1"/>
  <c r="AK26" i="5"/>
  <c r="X37" i="5"/>
  <c r="Y37" i="5" s="1"/>
  <c r="Z12" i="6"/>
  <c r="AB12" i="6" s="1"/>
  <c r="AC12" i="6" s="1"/>
  <c r="AA17" i="6"/>
  <c r="T22" i="6"/>
  <c r="U22" i="6" s="1"/>
  <c r="Y33" i="7"/>
  <c r="Y35" i="7"/>
  <c r="AF36" i="7"/>
  <c r="AK36" i="7" s="1"/>
  <c r="U38" i="7"/>
  <c r="Y58" i="7"/>
  <c r="AJ73" i="7"/>
  <c r="M9" i="8"/>
  <c r="AC11" i="8"/>
  <c r="AK17" i="8"/>
  <c r="AB19" i="8"/>
  <c r="AC19" i="8" s="1"/>
  <c r="M23" i="8"/>
  <c r="AC25" i="8"/>
  <c r="Y28" i="8"/>
  <c r="AC32" i="8"/>
  <c r="AC37" i="8"/>
  <c r="AC39" i="8"/>
  <c r="AK12" i="9"/>
  <c r="AJ32" i="9"/>
  <c r="M18" i="10"/>
  <c r="P31" i="10"/>
  <c r="Q31" i="10" s="1"/>
  <c r="Y33" i="10"/>
  <c r="M35" i="10"/>
  <c r="M23" i="11"/>
  <c r="Q30" i="11"/>
  <c r="Q32" i="11"/>
  <c r="Z34" i="11"/>
  <c r="AB34" i="11" s="1"/>
  <c r="AC34" i="11" s="1"/>
  <c r="L34" i="11"/>
  <c r="M34" i="11" s="1"/>
  <c r="U13" i="12"/>
  <c r="U15" i="12"/>
  <c r="U11" i="10"/>
  <c r="AC22" i="10"/>
  <c r="Y26" i="10"/>
  <c r="Y28" i="10"/>
  <c r="AK33" i="10"/>
  <c r="Z22" i="11"/>
  <c r="Y14" i="12"/>
  <c r="AB38" i="12"/>
  <c r="AC38" i="12" s="1"/>
  <c r="U40" i="12"/>
  <c r="U10" i="1"/>
  <c r="Y12" i="1"/>
  <c r="U16" i="1"/>
  <c r="M9" i="2"/>
  <c r="AK9" i="3"/>
  <c r="M15" i="3"/>
  <c r="F11" i="4"/>
  <c r="M11" i="4" s="1"/>
  <c r="Z36" i="4"/>
  <c r="P41" i="4"/>
  <c r="AB44" i="4"/>
  <c r="AC44" i="4" s="1"/>
  <c r="AB46" i="4"/>
  <c r="AC46" i="4" s="1"/>
  <c r="T48" i="4"/>
  <c r="U48" i="4" s="1"/>
  <c r="Y50" i="4"/>
  <c r="AK51" i="4"/>
  <c r="Y9" i="5"/>
  <c r="T10" i="5"/>
  <c r="AK16" i="5"/>
  <c r="AB20" i="5"/>
  <c r="AC20" i="5" s="1"/>
  <c r="AA22" i="5"/>
  <c r="M27" i="5"/>
  <c r="F36" i="5"/>
  <c r="AF12" i="6"/>
  <c r="AJ17" i="6"/>
  <c r="Q14" i="7"/>
  <c r="Q19" i="7"/>
  <c r="M21" i="7"/>
  <c r="I25" i="7"/>
  <c r="Y25" i="7" s="1"/>
  <c r="AK28" i="7"/>
  <c r="AK53" i="7"/>
  <c r="AC64" i="7"/>
  <c r="AC66" i="7"/>
  <c r="U69" i="7"/>
  <c r="AB71" i="7"/>
  <c r="AA73" i="7"/>
  <c r="AK9" i="8"/>
  <c r="AK11" i="8"/>
  <c r="Y36" i="8"/>
  <c r="AB11" i="9"/>
  <c r="AC11" i="9" s="1"/>
  <c r="AB15" i="9"/>
  <c r="AC15" i="9" s="1"/>
  <c r="P17" i="9"/>
  <c r="Y21" i="9"/>
  <c r="I25" i="9"/>
  <c r="F32" i="9"/>
  <c r="AK14" i="10"/>
  <c r="AK18" i="10"/>
  <c r="AB20" i="10"/>
  <c r="AC20" i="10" s="1"/>
  <c r="U22" i="10"/>
  <c r="Y24" i="10"/>
  <c r="M28" i="10"/>
  <c r="AF34" i="11"/>
  <c r="AK34" i="11" s="1"/>
  <c r="Q16" i="12"/>
  <c r="AJ17" i="12"/>
  <c r="AK38" i="12"/>
  <c r="Y42" i="12"/>
  <c r="I44" i="12"/>
  <c r="U44" i="12" s="1"/>
  <c r="AA45" i="12"/>
  <c r="M18" i="12"/>
  <c r="Y9" i="1"/>
  <c r="AB14" i="1"/>
  <c r="L18" i="1"/>
  <c r="AK13" i="2"/>
  <c r="T20" i="4"/>
  <c r="U20" i="4" s="1"/>
  <c r="Y22" i="4"/>
  <c r="AC26" i="4"/>
  <c r="F28" i="4"/>
  <c r="Y29" i="4"/>
  <c r="AC33" i="4"/>
  <c r="T36" i="4"/>
  <c r="U36" i="4" s="1"/>
  <c r="AC40" i="4"/>
  <c r="AF41" i="4"/>
  <c r="AK41" i="4" s="1"/>
  <c r="U43" i="4"/>
  <c r="Q45" i="4"/>
  <c r="Z55" i="4"/>
  <c r="AB55" i="4" s="1"/>
  <c r="AC55" i="4" s="1"/>
  <c r="M19" i="5"/>
  <c r="U21" i="5"/>
  <c r="AK27" i="5"/>
  <c r="AB34" i="5"/>
  <c r="AC13" i="6"/>
  <c r="M15" i="6"/>
  <c r="I23" i="6"/>
  <c r="AK21" i="7"/>
  <c r="AA36" i="7"/>
  <c r="Y45" i="7"/>
  <c r="Y47" i="7"/>
  <c r="Z54" i="7"/>
  <c r="AB54" i="7" s="1"/>
  <c r="AC54" i="7" s="1"/>
  <c r="I61" i="7"/>
  <c r="AB66" i="7"/>
  <c r="AF27" i="8"/>
  <c r="AK27" i="8" s="1"/>
  <c r="U36" i="8"/>
  <c r="Y14" i="9"/>
  <c r="AF17" i="9"/>
  <c r="AK17" i="9" s="1"/>
  <c r="T25" i="9"/>
  <c r="U25" i="9" s="1"/>
  <c r="P38" i="10"/>
  <c r="Q38" i="10" s="1"/>
  <c r="Y40" i="10"/>
  <c r="Y42" i="10"/>
  <c r="Z45" i="10"/>
  <c r="AK9" i="11"/>
  <c r="T15" i="11"/>
  <c r="Y17" i="11"/>
  <c r="U19" i="11"/>
  <c r="Y21" i="11"/>
  <c r="Q26" i="11"/>
  <c r="F35" i="11"/>
  <c r="U9" i="12"/>
  <c r="AK14" i="12"/>
  <c r="AK16" i="12"/>
  <c r="L24" i="12"/>
  <c r="AK25" i="12"/>
  <c r="AK29" i="12"/>
  <c r="Y31" i="12"/>
  <c r="Q37" i="12"/>
  <c r="T44" i="12"/>
  <c r="AC22" i="12"/>
  <c r="P24" i="12"/>
  <c r="Q24" i="12" s="1"/>
  <c r="AC37" i="12"/>
  <c r="Z21" i="8"/>
  <c r="AB31" i="8"/>
  <c r="AC31" i="8" s="1"/>
  <c r="AB38" i="8"/>
  <c r="AC38" i="8" s="1"/>
  <c r="P40" i="8"/>
  <c r="U10" i="9"/>
  <c r="AC20" i="9"/>
  <c r="Y22" i="9"/>
  <c r="AC19" i="10"/>
  <c r="M29" i="10"/>
  <c r="X38" i="10"/>
  <c r="Y14" i="11"/>
  <c r="M30" i="11"/>
  <c r="Z35" i="11"/>
  <c r="AB35" i="11" s="1"/>
  <c r="AC35" i="11" s="1"/>
  <c r="M11" i="12"/>
  <c r="AC18" i="12"/>
  <c r="AK55" i="7"/>
  <c r="AK57" i="7"/>
  <c r="AJ74" i="7"/>
  <c r="AB10" i="8"/>
  <c r="AC10" i="8" s="1"/>
  <c r="AB24" i="8"/>
  <c r="AC24" i="8" s="1"/>
  <c r="U15" i="1"/>
  <c r="Y17" i="1"/>
  <c r="AK16" i="2"/>
  <c r="AC27" i="3"/>
  <c r="T28" i="3"/>
  <c r="Y10" i="4"/>
  <c r="Q15" i="4"/>
  <c r="Q17" i="4"/>
  <c r="Z28" i="4"/>
  <c r="AC42" i="4"/>
  <c r="AK43" i="4"/>
  <c r="T55" i="4"/>
  <c r="U55" i="4" s="1"/>
  <c r="AB21" i="5"/>
  <c r="AC33" i="5"/>
  <c r="T37" i="5"/>
  <c r="Y10" i="6"/>
  <c r="I12" i="6"/>
  <c r="Y12" i="6" s="1"/>
  <c r="I17" i="6"/>
  <c r="U17" i="6" s="1"/>
  <c r="T23" i="6"/>
  <c r="AB27" i="7"/>
  <c r="X36" i="7"/>
  <c r="Y36" i="7" s="1"/>
  <c r="Y65" i="7"/>
  <c r="AB12" i="8"/>
  <c r="AC12" i="8" s="1"/>
  <c r="L21" i="8"/>
  <c r="AK22" i="8"/>
  <c r="AK24" i="8"/>
  <c r="AB26" i="8"/>
  <c r="AC26" i="8" s="1"/>
  <c r="AK29" i="8"/>
  <c r="AK31" i="8"/>
  <c r="AB33" i="8"/>
  <c r="AC33" i="8" s="1"/>
  <c r="AK38" i="8"/>
  <c r="T40" i="8"/>
  <c r="AF41" i="8"/>
  <c r="AK41" i="8" s="1"/>
  <c r="AB14" i="9"/>
  <c r="Y20" i="9"/>
  <c r="U20" i="9"/>
  <c r="AB31" i="10"/>
  <c r="AC31" i="10" s="1"/>
  <c r="AB24" i="11"/>
  <c r="AC24" i="11" s="1"/>
  <c r="Y30" i="11"/>
  <c r="I34" i="11"/>
  <c r="Y34" i="11" s="1"/>
  <c r="AK9" i="12"/>
  <c r="AK22" i="12"/>
  <c r="I30" i="12"/>
  <c r="U30" i="12" s="1"/>
  <c r="AC31" i="12"/>
  <c r="AB15" i="7"/>
  <c r="AC15" i="7" s="1"/>
  <c r="AK20" i="7"/>
  <c r="AF25" i="7"/>
  <c r="AK25" i="7" s="1"/>
  <c r="AA48" i="7"/>
  <c r="M60" i="7"/>
  <c r="U63" i="7"/>
  <c r="T27" i="8"/>
  <c r="Y29" i="8"/>
  <c r="P34" i="8"/>
  <c r="AK34" i="8" s="1"/>
  <c r="AK9" i="9"/>
  <c r="AB22" i="9"/>
  <c r="AC22" i="9" s="1"/>
  <c r="AK29" i="9"/>
  <c r="AF32" i="9"/>
  <c r="AK32" i="9" s="1"/>
  <c r="AJ13" i="10"/>
  <c r="AK17" i="10"/>
  <c r="AK19" i="10"/>
  <c r="Y23" i="10"/>
  <c r="Y25" i="10"/>
  <c r="Y27" i="10"/>
  <c r="U29" i="10"/>
  <c r="AA38" i="10"/>
  <c r="AB38" i="10" s="1"/>
  <c r="AC38" i="10" s="1"/>
  <c r="AK43" i="10"/>
  <c r="I15" i="11"/>
  <c r="Y15" i="11" s="1"/>
  <c r="AB20" i="11"/>
  <c r="AA22" i="11"/>
  <c r="AK23" i="11"/>
  <c r="AK25" i="11"/>
  <c r="T29" i="11"/>
  <c r="Y31" i="11"/>
  <c r="U33" i="11"/>
  <c r="X34" i="11"/>
  <c r="P10" i="12"/>
  <c r="U12" i="12"/>
  <c r="Y16" i="12"/>
  <c r="AB19" i="12"/>
  <c r="M29" i="12"/>
  <c r="AF39" i="12"/>
  <c r="AK39" i="12" s="1"/>
  <c r="AJ44" i="12"/>
  <c r="M25" i="11"/>
  <c r="AC19" i="12"/>
  <c r="X24" i="12"/>
  <c r="Y24" i="12" s="1"/>
  <c r="U28" i="12"/>
  <c r="AK35" i="12"/>
  <c r="AK45" i="12"/>
  <c r="AK13" i="8"/>
  <c r="AK14" i="9"/>
  <c r="M22" i="9"/>
  <c r="AC10" i="10"/>
  <c r="AC28" i="10"/>
  <c r="Y34" i="10"/>
  <c r="U36" i="10"/>
  <c r="AK44" i="10"/>
  <c r="AK10" i="11"/>
  <c r="AK12" i="11"/>
  <c r="Y16" i="11"/>
  <c r="U23" i="11"/>
  <c r="Q25" i="11"/>
  <c r="AC32" i="11"/>
  <c r="AC11" i="12"/>
  <c r="AC15" i="12"/>
  <c r="P17" i="12"/>
  <c r="AK17" i="12" s="1"/>
  <c r="AC21" i="12"/>
  <c r="Y23" i="12"/>
  <c r="AK31" i="12"/>
  <c r="Y20" i="3"/>
  <c r="AK25" i="3"/>
  <c r="Y21" i="4"/>
  <c r="AK24" i="4"/>
  <c r="AK31" i="4"/>
  <c r="AJ36" i="4"/>
  <c r="Y51" i="4"/>
  <c r="AK52" i="4"/>
  <c r="Y24" i="5"/>
  <c r="AK32" i="5"/>
  <c r="U11" i="6"/>
  <c r="Y16" i="6"/>
  <c r="Z10" i="7"/>
  <c r="AB10" i="7" s="1"/>
  <c r="AC10" i="7" s="1"/>
  <c r="AK13" i="7"/>
  <c r="M18" i="7"/>
  <c r="T25" i="7"/>
  <c r="M29" i="7"/>
  <c r="Y32" i="7"/>
  <c r="Y34" i="7"/>
  <c r="I41" i="7"/>
  <c r="U41" i="7" s="1"/>
  <c r="Y46" i="7"/>
  <c r="Y51" i="7"/>
  <c r="M53" i="7"/>
  <c r="AB59" i="7"/>
  <c r="AK66" i="7"/>
  <c r="Y68" i="7"/>
  <c r="U70" i="7"/>
  <c r="AK16" i="8"/>
  <c r="AK23" i="8"/>
  <c r="L27" i="8"/>
  <c r="M27" i="8" s="1"/>
  <c r="AB30" i="8"/>
  <c r="I34" i="8"/>
  <c r="AF40" i="8"/>
  <c r="AC9" i="9"/>
  <c r="AF25" i="9"/>
  <c r="AK25" i="9" s="1"/>
  <c r="U29" i="9"/>
  <c r="AA31" i="9"/>
  <c r="AB31" i="9" s="1"/>
  <c r="AC31" i="9" s="1"/>
  <c r="T32" i="9"/>
  <c r="Y10" i="10"/>
  <c r="U17" i="10"/>
  <c r="M36" i="10"/>
  <c r="Y18" i="11"/>
  <c r="U25" i="11"/>
  <c r="L29" i="11"/>
  <c r="M29" i="11" s="1"/>
  <c r="X35" i="11"/>
  <c r="Y35" i="11" s="1"/>
  <c r="T17" i="12"/>
  <c r="Y21" i="12"/>
  <c r="AF24" i="12"/>
  <c r="AB28" i="12"/>
  <c r="AC28" i="12" s="1"/>
  <c r="AC34" i="12"/>
  <c r="AK37" i="12"/>
  <c r="T39" i="12"/>
  <c r="U39" i="12" s="1"/>
  <c r="AK25" i="5"/>
  <c r="AK23" i="6"/>
  <c r="Y18" i="7"/>
  <c r="Y20" i="7"/>
  <c r="U22" i="7"/>
  <c r="Q24" i="7"/>
  <c r="Y53" i="7"/>
  <c r="AK62" i="7"/>
  <c r="M70" i="7"/>
  <c r="Y12" i="8"/>
  <c r="M14" i="8"/>
  <c r="AA27" i="8"/>
  <c r="U37" i="8"/>
  <c r="U39" i="8"/>
  <c r="AJ40" i="8"/>
  <c r="Y9" i="9"/>
  <c r="U11" i="9"/>
  <c r="AC13" i="9"/>
  <c r="AK24" i="9"/>
  <c r="L31" i="9"/>
  <c r="M31" i="9" s="1"/>
  <c r="Y12" i="10"/>
  <c r="AK24" i="10"/>
  <c r="AK26" i="10"/>
  <c r="AK28" i="10"/>
  <c r="AC39" i="10"/>
  <c r="Y9" i="11"/>
  <c r="Q16" i="11"/>
  <c r="M18" i="11"/>
  <c r="AA29" i="11"/>
  <c r="AK30" i="11"/>
  <c r="AK32" i="11"/>
  <c r="AK11" i="12"/>
  <c r="AK15" i="12"/>
  <c r="Q23" i="12"/>
  <c r="AJ24" i="12"/>
  <c r="Y34" i="12"/>
  <c r="Y36" i="12"/>
  <c r="AC24" i="3"/>
  <c r="AC26" i="3"/>
  <c r="AK10" i="4"/>
  <c r="U12" i="4"/>
  <c r="Y14" i="4"/>
  <c r="AK17" i="4"/>
  <c r="Y23" i="4"/>
  <c r="Y30" i="4"/>
  <c r="U34" i="4"/>
  <c r="F36" i="4"/>
  <c r="Y46" i="4"/>
  <c r="F48" i="4"/>
  <c r="AC53" i="4"/>
  <c r="F10" i="5"/>
  <c r="AC10" i="5" s="1"/>
  <c r="Y11" i="5"/>
  <c r="M16" i="5"/>
  <c r="Z36" i="5"/>
  <c r="AB36" i="5" s="1"/>
  <c r="AC36" i="5" s="1"/>
  <c r="AB11" i="7"/>
  <c r="AC11" i="7" s="1"/>
  <c r="Y24" i="7"/>
  <c r="X25" i="7"/>
  <c r="AK27" i="7"/>
  <c r="Z41" i="7"/>
  <c r="AB41" i="7" s="1"/>
  <c r="AC41" i="7" s="1"/>
  <c r="U56" i="7"/>
  <c r="AC58" i="7"/>
  <c r="AK59" i="7"/>
  <c r="F67" i="7"/>
  <c r="Q67" i="7" s="1"/>
  <c r="Q70" i="7"/>
  <c r="Y14" i="8"/>
  <c r="Y22" i="8"/>
  <c r="P27" i="8"/>
  <c r="AK30" i="8"/>
  <c r="L34" i="8"/>
  <c r="M34" i="8" s="1"/>
  <c r="Y13" i="9"/>
  <c r="Y15" i="9"/>
  <c r="AB29" i="9"/>
  <c r="AC29" i="9" s="1"/>
  <c r="X32" i="9"/>
  <c r="AB17" i="10"/>
  <c r="AC17" i="10" s="1"/>
  <c r="AA21" i="10"/>
  <c r="AK34" i="10"/>
  <c r="AB43" i="10"/>
  <c r="AC43" i="10" s="1"/>
  <c r="Y11" i="11"/>
  <c r="U13" i="11"/>
  <c r="F15" i="11"/>
  <c r="M15" i="11" s="1"/>
  <c r="U16" i="11"/>
  <c r="Q18" i="11"/>
  <c r="AB25" i="11"/>
  <c r="AC25" i="11" s="1"/>
  <c r="P29" i="11"/>
  <c r="Q29" i="11" s="1"/>
  <c r="AF35" i="11"/>
  <c r="AK35" i="11" s="1"/>
  <c r="AA10" i="12"/>
  <c r="U23" i="12"/>
  <c r="AK28" i="12"/>
  <c r="T30" i="12"/>
  <c r="U32" i="12"/>
  <c r="X39" i="12"/>
  <c r="Q43" i="12"/>
  <c r="M10" i="12"/>
  <c r="Q10" i="12"/>
  <c r="U24" i="12"/>
  <c r="M44" i="12"/>
  <c r="Q44" i="12"/>
  <c r="AC13" i="12"/>
  <c r="U45" i="12"/>
  <c r="Y45" i="12"/>
  <c r="AC41" i="12"/>
  <c r="U10" i="12"/>
  <c r="Y10" i="12"/>
  <c r="M30" i="12"/>
  <c r="Q30" i="12"/>
  <c r="AC14" i="12"/>
  <c r="M17" i="12"/>
  <c r="AC42" i="12"/>
  <c r="M24" i="12"/>
  <c r="AC12" i="12"/>
  <c r="AC40" i="12"/>
  <c r="U17" i="12"/>
  <c r="Y17" i="12"/>
  <c r="AC27" i="12"/>
  <c r="AC35" i="12"/>
  <c r="Y39" i="12"/>
  <c r="Z30" i="12"/>
  <c r="AB30" i="12" s="1"/>
  <c r="AC30" i="12" s="1"/>
  <c r="Z44" i="12"/>
  <c r="AB44" i="12" s="1"/>
  <c r="AC44" i="12" s="1"/>
  <c r="Y18" i="12"/>
  <c r="Y12" i="12"/>
  <c r="Y19" i="12"/>
  <c r="Y26" i="12"/>
  <c r="Y33" i="12"/>
  <c r="Y40" i="12"/>
  <c r="Z10" i="12"/>
  <c r="M12" i="12"/>
  <c r="Z17" i="12"/>
  <c r="AB17" i="12" s="1"/>
  <c r="AC17" i="12" s="1"/>
  <c r="M19" i="12"/>
  <c r="Z24" i="12"/>
  <c r="AB24" i="12" s="1"/>
  <c r="AC24" i="12" s="1"/>
  <c r="M26" i="12"/>
  <c r="M33" i="12"/>
  <c r="Q39" i="12"/>
  <c r="M40" i="12"/>
  <c r="Q45" i="12"/>
  <c r="M13" i="12"/>
  <c r="M20" i="12"/>
  <c r="M27" i="12"/>
  <c r="M34" i="12"/>
  <c r="Z39" i="12"/>
  <c r="AB39" i="12" s="1"/>
  <c r="AC39" i="12" s="1"/>
  <c r="M41" i="12"/>
  <c r="Z45" i="12"/>
  <c r="Y32" i="12"/>
  <c r="Q12" i="12"/>
  <c r="M14" i="12"/>
  <c r="Q19" i="12"/>
  <c r="M21" i="12"/>
  <c r="Q26" i="12"/>
  <c r="M28" i="12"/>
  <c r="Q33" i="12"/>
  <c r="M35" i="12"/>
  <c r="Q40" i="12"/>
  <c r="M42" i="12"/>
  <c r="Y11" i="12"/>
  <c r="Q13" i="12"/>
  <c r="Q20" i="12"/>
  <c r="Q27" i="12"/>
  <c r="Q34" i="12"/>
  <c r="Q41" i="12"/>
  <c r="Q14" i="12"/>
  <c r="Q21" i="12"/>
  <c r="Q28" i="12"/>
  <c r="Q35" i="12"/>
  <c r="M39" i="12"/>
  <c r="Q42" i="12"/>
  <c r="M45" i="12"/>
  <c r="U34" i="11"/>
  <c r="AC14" i="11"/>
  <c r="AK15" i="11"/>
  <c r="Y29" i="11"/>
  <c r="U29" i="11"/>
  <c r="Q35" i="11"/>
  <c r="Q22" i="11"/>
  <c r="U35" i="11"/>
  <c r="Y22" i="11"/>
  <c r="U22" i="11"/>
  <c r="Q34" i="11"/>
  <c r="AC13" i="11"/>
  <c r="AC21" i="11"/>
  <c r="AB22" i="11"/>
  <c r="AC22" i="11" s="1"/>
  <c r="AK22" i="11"/>
  <c r="Z29" i="11"/>
  <c r="AB29" i="11" s="1"/>
  <c r="AC29" i="11" s="1"/>
  <c r="Y13" i="11"/>
  <c r="Y20" i="11"/>
  <c r="Y27" i="11"/>
  <c r="L15" i="11"/>
  <c r="L22" i="11"/>
  <c r="M22" i="11" s="1"/>
  <c r="L35" i="11"/>
  <c r="M35" i="11" s="1"/>
  <c r="Y19" i="11"/>
  <c r="Y26" i="11"/>
  <c r="Y33" i="11"/>
  <c r="M13" i="11"/>
  <c r="M20" i="11"/>
  <c r="M27" i="11"/>
  <c r="M14" i="11"/>
  <c r="M21" i="11"/>
  <c r="M28" i="11"/>
  <c r="Q13" i="11"/>
  <c r="Q20" i="11"/>
  <c r="Q27" i="11"/>
  <c r="Q14" i="11"/>
  <c r="Q21" i="11"/>
  <c r="Q28" i="11"/>
  <c r="U13" i="10"/>
  <c r="Y13" i="10"/>
  <c r="AK21" i="10"/>
  <c r="AC23" i="10"/>
  <c r="M31" i="10"/>
  <c r="Y44" i="10"/>
  <c r="Y31" i="10"/>
  <c r="Q45" i="10"/>
  <c r="AC16" i="10"/>
  <c r="AC35" i="10"/>
  <c r="AC41" i="10"/>
  <c r="AC24" i="10"/>
  <c r="Y45" i="10"/>
  <c r="U45" i="10"/>
  <c r="AC30" i="10"/>
  <c r="AC44" i="10"/>
  <c r="Q44" i="10"/>
  <c r="M44" i="10"/>
  <c r="AC9" i="10"/>
  <c r="AC14" i="10"/>
  <c r="U21" i="10"/>
  <c r="Y38" i="10"/>
  <c r="AB45" i="10"/>
  <c r="AC45" i="10" s="1"/>
  <c r="AK45" i="10"/>
  <c r="L38" i="10"/>
  <c r="M38" i="10" s="1"/>
  <c r="Q40" i="10"/>
  <c r="Y15" i="10"/>
  <c r="L31" i="10"/>
  <c r="Q20" i="10"/>
  <c r="Q34" i="10"/>
  <c r="U39" i="10"/>
  <c r="Q41" i="10"/>
  <c r="L45" i="10"/>
  <c r="M45" i="10" s="1"/>
  <c r="Z13" i="10"/>
  <c r="AB13" i="10" s="1"/>
  <c r="AC13" i="10" s="1"/>
  <c r="M15" i="10"/>
  <c r="U19" i="10"/>
  <c r="Q21" i="10"/>
  <c r="M22" i="10"/>
  <c r="U26" i="10"/>
  <c r="M30" i="10"/>
  <c r="U33" i="10"/>
  <c r="M37" i="10"/>
  <c r="U40" i="10"/>
  <c r="Q42" i="10"/>
  <c r="Y43" i="10"/>
  <c r="M9" i="10"/>
  <c r="Q14" i="10"/>
  <c r="M16" i="10"/>
  <c r="Z21" i="10"/>
  <c r="M23" i="10"/>
  <c r="Y29" i="10"/>
  <c r="M10" i="10"/>
  <c r="Q15" i="10"/>
  <c r="M17" i="10"/>
  <c r="Q22" i="10"/>
  <c r="M24" i="10"/>
  <c r="U28" i="10"/>
  <c r="Q30" i="10"/>
  <c r="Q37" i="10"/>
  <c r="Y14" i="10"/>
  <c r="Y36" i="10"/>
  <c r="Y37" i="10"/>
  <c r="Q9" i="10"/>
  <c r="M13" i="10"/>
  <c r="Q16" i="10"/>
  <c r="Q23" i="10"/>
  <c r="Y22" i="10"/>
  <c r="Q10" i="10"/>
  <c r="Q17" i="10"/>
  <c r="M21" i="10"/>
  <c r="Q24" i="10"/>
  <c r="M32" i="9"/>
  <c r="Q32" i="9"/>
  <c r="U32" i="9"/>
  <c r="Y32" i="9"/>
  <c r="AC14" i="9"/>
  <c r="M17" i="9"/>
  <c r="Q17" i="9"/>
  <c r="U17" i="9"/>
  <c r="Y17" i="9"/>
  <c r="AC26" i="9"/>
  <c r="AC28" i="9"/>
  <c r="Q31" i="9"/>
  <c r="AC10" i="9"/>
  <c r="Y25" i="9"/>
  <c r="AC21" i="9"/>
  <c r="U31" i="9"/>
  <c r="Y12" i="9"/>
  <c r="Y19" i="9"/>
  <c r="Q23" i="9"/>
  <c r="Y26" i="9"/>
  <c r="Q9" i="9"/>
  <c r="U15" i="9"/>
  <c r="U22" i="9"/>
  <c r="Q24" i="9"/>
  <c r="Q10" i="9"/>
  <c r="M12" i="9"/>
  <c r="U16" i="9"/>
  <c r="M19" i="9"/>
  <c r="U23" i="9"/>
  <c r="M26" i="9"/>
  <c r="U30" i="9"/>
  <c r="M13" i="9"/>
  <c r="AK16" i="9"/>
  <c r="AA17" i="9"/>
  <c r="AB17" i="9" s="1"/>
  <c r="AC17" i="9" s="1"/>
  <c r="M20" i="9"/>
  <c r="Z25" i="9"/>
  <c r="M27" i="9"/>
  <c r="Q12" i="9"/>
  <c r="Q19" i="9"/>
  <c r="M21" i="9"/>
  <c r="Q26" i="9"/>
  <c r="M28" i="9"/>
  <c r="Z32" i="9"/>
  <c r="AB32" i="9" s="1"/>
  <c r="AC32" i="9" s="1"/>
  <c r="Y11" i="9"/>
  <c r="Y18" i="9"/>
  <c r="Q13" i="9"/>
  <c r="Q20" i="9"/>
  <c r="Q27" i="9"/>
  <c r="Q14" i="9"/>
  <c r="Q21" i="9"/>
  <c r="Q28" i="9"/>
  <c r="AC20" i="8"/>
  <c r="AC40" i="8"/>
  <c r="M40" i="8"/>
  <c r="Q15" i="8"/>
  <c r="M21" i="8"/>
  <c r="Q21" i="8"/>
  <c r="Q27" i="8"/>
  <c r="Y40" i="8"/>
  <c r="U40" i="8"/>
  <c r="Q41" i="8"/>
  <c r="AC41" i="8"/>
  <c r="M41" i="8"/>
  <c r="Y27" i="8"/>
  <c r="U27" i="8"/>
  <c r="AC30" i="8"/>
  <c r="AC13" i="8"/>
  <c r="U15" i="8"/>
  <c r="Y15" i="8"/>
  <c r="Q34" i="8"/>
  <c r="Y34" i="8"/>
  <c r="U34" i="8"/>
  <c r="AK40" i="8"/>
  <c r="U41" i="8"/>
  <c r="Y38" i="8"/>
  <c r="Y41" i="8"/>
  <c r="Y10" i="8"/>
  <c r="Y17" i="8"/>
  <c r="Y21" i="8"/>
  <c r="Y24" i="8"/>
  <c r="U13" i="8"/>
  <c r="U20" i="8"/>
  <c r="Q28" i="8"/>
  <c r="AC28" i="8"/>
  <c r="M30" i="8"/>
  <c r="Q35" i="8"/>
  <c r="AC35" i="8"/>
  <c r="M37" i="8"/>
  <c r="L40" i="8"/>
  <c r="Z41" i="8"/>
  <c r="AB41" i="8" s="1"/>
  <c r="Z27" i="8"/>
  <c r="Y31" i="8"/>
  <c r="Z34" i="8"/>
  <c r="AB34" i="8" s="1"/>
  <c r="AC34" i="8" s="1"/>
  <c r="U14" i="8"/>
  <c r="AA21" i="8"/>
  <c r="AB21" i="8" s="1"/>
  <c r="AC21" i="8" s="1"/>
  <c r="M11" i="8"/>
  <c r="M18" i="8"/>
  <c r="M25" i="8"/>
  <c r="Q30" i="8"/>
  <c r="M32" i="8"/>
  <c r="U35" i="8"/>
  <c r="Q37" i="8"/>
  <c r="M39" i="8"/>
  <c r="Q11" i="8"/>
  <c r="M13" i="8"/>
  <c r="Q18" i="8"/>
  <c r="M20" i="8"/>
  <c r="Q25" i="8"/>
  <c r="Q32" i="8"/>
  <c r="Q39" i="8"/>
  <c r="Q13" i="8"/>
  <c r="Q20" i="8"/>
  <c r="Q9" i="7"/>
  <c r="AC9" i="7"/>
  <c r="M9" i="7"/>
  <c r="Q12" i="7"/>
  <c r="AK12" i="7"/>
  <c r="U61" i="7"/>
  <c r="Y61" i="7"/>
  <c r="AC38" i="7"/>
  <c r="M54" i="7"/>
  <c r="Q54" i="7"/>
  <c r="M41" i="7"/>
  <c r="Q41" i="7"/>
  <c r="Q73" i="7"/>
  <c r="AC17" i="7"/>
  <c r="Q30" i="7"/>
  <c r="AC30" i="7"/>
  <c r="AC31" i="7"/>
  <c r="Q36" i="7"/>
  <c r="M36" i="7"/>
  <c r="AC36" i="7"/>
  <c r="AC48" i="7"/>
  <c r="M48" i="7"/>
  <c r="Q48" i="7"/>
  <c r="AC52" i="7"/>
  <c r="AC71" i="7"/>
  <c r="M10" i="7"/>
  <c r="U54" i="7"/>
  <c r="Y54" i="7"/>
  <c r="Y67" i="7"/>
  <c r="Y73" i="7"/>
  <c r="U73" i="7"/>
  <c r="U74" i="7"/>
  <c r="Y74" i="7"/>
  <c r="U48" i="7"/>
  <c r="Y48" i="7"/>
  <c r="M61" i="7"/>
  <c r="Q61" i="7"/>
  <c r="AB67" i="7"/>
  <c r="AC67" i="7" s="1"/>
  <c r="Y10" i="7"/>
  <c r="U10" i="7"/>
  <c r="U30" i="7"/>
  <c r="Y30" i="7"/>
  <c r="Y15" i="7"/>
  <c r="Y42" i="7"/>
  <c r="Y9" i="7"/>
  <c r="Y50" i="7"/>
  <c r="Y57" i="7"/>
  <c r="Y64" i="7"/>
  <c r="Y71" i="7"/>
  <c r="Y56" i="7"/>
  <c r="Q40" i="7"/>
  <c r="U11" i="7"/>
  <c r="Q13" i="7"/>
  <c r="U18" i="7"/>
  <c r="Q20" i="7"/>
  <c r="L25" i="7"/>
  <c r="M25" i="7" s="1"/>
  <c r="Q27" i="7"/>
  <c r="U32" i="7"/>
  <c r="Q34" i="7"/>
  <c r="U39" i="7"/>
  <c r="U46" i="7"/>
  <c r="U53" i="7"/>
  <c r="U60" i="7"/>
  <c r="Q68" i="7"/>
  <c r="L73" i="7"/>
  <c r="Z74" i="7"/>
  <c r="Y22" i="7"/>
  <c r="Y63" i="7"/>
  <c r="Q47" i="7"/>
  <c r="U12" i="7"/>
  <c r="U19" i="7"/>
  <c r="M23" i="7"/>
  <c r="AC25" i="7"/>
  <c r="U26" i="7"/>
  <c r="U33" i="7"/>
  <c r="U40" i="7"/>
  <c r="M43" i="7"/>
  <c r="U47" i="7"/>
  <c r="M50" i="7"/>
  <c r="M57" i="7"/>
  <c r="AA61" i="7"/>
  <c r="AB61" i="7" s="1"/>
  <c r="AC61" i="7" s="1"/>
  <c r="M64" i="7"/>
  <c r="M71" i="7"/>
  <c r="Q26" i="7"/>
  <c r="AK19" i="7"/>
  <c r="M24" i="7"/>
  <c r="AK33" i="7"/>
  <c r="M37" i="7"/>
  <c r="M44" i="7"/>
  <c r="M51" i="7"/>
  <c r="M58" i="7"/>
  <c r="M65" i="7"/>
  <c r="U67" i="7"/>
  <c r="M72" i="7"/>
  <c r="Q23" i="7"/>
  <c r="Z36" i="7"/>
  <c r="AB36" i="7" s="1"/>
  <c r="Q43" i="7"/>
  <c r="Q50" i="7"/>
  <c r="Q57" i="7"/>
  <c r="Q64" i="7"/>
  <c r="Q71" i="7"/>
  <c r="M74" i="7"/>
  <c r="Y70" i="7"/>
  <c r="Y23" i="7"/>
  <c r="AC24" i="7"/>
  <c r="U29" i="7"/>
  <c r="Q37" i="7"/>
  <c r="Q44" i="7"/>
  <c r="Q51" i="7"/>
  <c r="Q58" i="7"/>
  <c r="Q65" i="7"/>
  <c r="Q72" i="7"/>
  <c r="Q17" i="7"/>
  <c r="Q31" i="7"/>
  <c r="Q38" i="7"/>
  <c r="Q45" i="7"/>
  <c r="Q52" i="7"/>
  <c r="Q59" i="7"/>
  <c r="Q66" i="7"/>
  <c r="M22" i="6"/>
  <c r="Q22" i="6"/>
  <c r="U23" i="6"/>
  <c r="Y23" i="6"/>
  <c r="AK12" i="6"/>
  <c r="Q12" i="6"/>
  <c r="M12" i="6"/>
  <c r="Y22" i="6"/>
  <c r="AC10" i="6"/>
  <c r="Y11" i="6"/>
  <c r="M10" i="6"/>
  <c r="U13" i="6"/>
  <c r="Q15" i="6"/>
  <c r="AC15" i="6"/>
  <c r="Y18" i="6"/>
  <c r="U20" i="6"/>
  <c r="Z22" i="6"/>
  <c r="AB22" i="6" s="1"/>
  <c r="AC22" i="6" s="1"/>
  <c r="Q10" i="6"/>
  <c r="M18" i="6"/>
  <c r="Q23" i="6"/>
  <c r="Z17" i="6"/>
  <c r="AB17" i="6" s="1"/>
  <c r="AC17" i="6" s="1"/>
  <c r="Z23" i="6"/>
  <c r="M13" i="6"/>
  <c r="Q18" i="6"/>
  <c r="M20" i="6"/>
  <c r="Q19" i="6"/>
  <c r="Q13" i="6"/>
  <c r="M17" i="6"/>
  <c r="Q20" i="6"/>
  <c r="M23" i="6"/>
  <c r="Q15" i="5"/>
  <c r="M15" i="5"/>
  <c r="AC28" i="5"/>
  <c r="Q30" i="5"/>
  <c r="M30" i="5"/>
  <c r="Q36" i="5"/>
  <c r="U10" i="5"/>
  <c r="Y22" i="5"/>
  <c r="AC13" i="5"/>
  <c r="AC21" i="5"/>
  <c r="AC34" i="5"/>
  <c r="AC37" i="5"/>
  <c r="AC14" i="5"/>
  <c r="Q22" i="5"/>
  <c r="AC22" i="5"/>
  <c r="M22" i="5"/>
  <c r="AC35" i="5"/>
  <c r="Y10" i="5"/>
  <c r="Y13" i="5"/>
  <c r="Y20" i="5"/>
  <c r="Y27" i="5"/>
  <c r="Y34" i="5"/>
  <c r="L10" i="5"/>
  <c r="M10" i="5" s="1"/>
  <c r="M14" i="5"/>
  <c r="Q19" i="5"/>
  <c r="M21" i="5"/>
  <c r="Q26" i="5"/>
  <c r="M28" i="5"/>
  <c r="U31" i="5"/>
  <c r="Q33" i="5"/>
  <c r="M35" i="5"/>
  <c r="L37" i="5"/>
  <c r="M37" i="5" s="1"/>
  <c r="Y14" i="5"/>
  <c r="Y21" i="5"/>
  <c r="Y35" i="5"/>
  <c r="U11" i="5"/>
  <c r="Q13" i="5"/>
  <c r="U18" i="5"/>
  <c r="Q20" i="5"/>
  <c r="U25" i="5"/>
  <c r="Q27" i="5"/>
  <c r="M29" i="5"/>
  <c r="U32" i="5"/>
  <c r="Q34" i="5"/>
  <c r="AA30" i="5"/>
  <c r="AB30" i="5" s="1"/>
  <c r="AC30" i="5" s="1"/>
  <c r="Q32" i="5"/>
  <c r="M9" i="5"/>
  <c r="U12" i="5"/>
  <c r="Q14" i="5"/>
  <c r="U19" i="5"/>
  <c r="Q21" i="5"/>
  <c r="U26" i="5"/>
  <c r="Q28" i="5"/>
  <c r="U33" i="5"/>
  <c r="Q35" i="5"/>
  <c r="Q29" i="5"/>
  <c r="Q9" i="5"/>
  <c r="Q11" i="4"/>
  <c r="Q36" i="4"/>
  <c r="M36" i="4"/>
  <c r="AC19" i="4"/>
  <c r="AC34" i="4"/>
  <c r="AC27" i="4"/>
  <c r="AB28" i="4"/>
  <c r="AC28" i="4" s="1"/>
  <c r="Q48" i="4"/>
  <c r="U54" i="4"/>
  <c r="Y54" i="4"/>
  <c r="U11" i="4"/>
  <c r="Y11" i="4"/>
  <c r="Y48" i="4"/>
  <c r="AK28" i="4"/>
  <c r="Q41" i="4"/>
  <c r="M41" i="4"/>
  <c r="AB54" i="4"/>
  <c r="AC54" i="4" s="1"/>
  <c r="Q55" i="4"/>
  <c r="Q20" i="4"/>
  <c r="Q28" i="4"/>
  <c r="M28" i="4"/>
  <c r="AC35" i="4"/>
  <c r="AB36" i="4"/>
  <c r="AC36" i="4" s="1"/>
  <c r="U41" i="4"/>
  <c r="Y41" i="4"/>
  <c r="AK48" i="4"/>
  <c r="AB41" i="4"/>
  <c r="AC41" i="4" s="1"/>
  <c r="Y20" i="4"/>
  <c r="AC47" i="4"/>
  <c r="AK54" i="4"/>
  <c r="Y35" i="4"/>
  <c r="M27" i="4"/>
  <c r="Q32" i="4"/>
  <c r="M34" i="4"/>
  <c r="Q39" i="4"/>
  <c r="Q46" i="4"/>
  <c r="Q53" i="4"/>
  <c r="Y13" i="4"/>
  <c r="M12" i="4"/>
  <c r="Q18" i="4"/>
  <c r="Q25" i="4"/>
  <c r="U10" i="4"/>
  <c r="M13" i="4"/>
  <c r="U17" i="4"/>
  <c r="Q19" i="4"/>
  <c r="U24" i="4"/>
  <c r="Q26" i="4"/>
  <c r="U31" i="4"/>
  <c r="Q33" i="4"/>
  <c r="M35" i="4"/>
  <c r="U38" i="4"/>
  <c r="Q40" i="4"/>
  <c r="U45" i="4"/>
  <c r="Q47" i="4"/>
  <c r="U52" i="4"/>
  <c r="Q54" i="4"/>
  <c r="Q12" i="4"/>
  <c r="M14" i="4"/>
  <c r="U18" i="4"/>
  <c r="M21" i="4"/>
  <c r="U25" i="4"/>
  <c r="Q27" i="4"/>
  <c r="U32" i="4"/>
  <c r="Q34" i="4"/>
  <c r="U39" i="4"/>
  <c r="M42" i="4"/>
  <c r="U46" i="4"/>
  <c r="M49" i="4"/>
  <c r="U53" i="4"/>
  <c r="Y27" i="4"/>
  <c r="AA36" i="4"/>
  <c r="Q13" i="4"/>
  <c r="U19" i="4"/>
  <c r="M22" i="4"/>
  <c r="U26" i="4"/>
  <c r="M29" i="4"/>
  <c r="U33" i="4"/>
  <c r="Q35" i="4"/>
  <c r="U40" i="4"/>
  <c r="U47" i="4"/>
  <c r="M50" i="4"/>
  <c r="Y12" i="4"/>
  <c r="Q14" i="4"/>
  <c r="AA20" i="4"/>
  <c r="AB20" i="4" s="1"/>
  <c r="AC20" i="4" s="1"/>
  <c r="Q21" i="4"/>
  <c r="AA41" i="4"/>
  <c r="Q42" i="4"/>
  <c r="AA48" i="4"/>
  <c r="AB48" i="4" s="1"/>
  <c r="AC48" i="4" s="1"/>
  <c r="Q49" i="4"/>
  <c r="Q29" i="4"/>
  <c r="M54" i="4"/>
  <c r="AC16" i="3"/>
  <c r="AC9" i="3"/>
  <c r="Q28" i="3"/>
  <c r="Y28" i="3"/>
  <c r="U28" i="3"/>
  <c r="AC25" i="3"/>
  <c r="AK28" i="3"/>
  <c r="AC17" i="3"/>
  <c r="M9" i="3"/>
  <c r="U13" i="3"/>
  <c r="Q15" i="3"/>
  <c r="AC15" i="3"/>
  <c r="M17" i="3"/>
  <c r="U21" i="3"/>
  <c r="Q23" i="3"/>
  <c r="AC23" i="3"/>
  <c r="M25" i="3"/>
  <c r="L28" i="3"/>
  <c r="U14" i="3"/>
  <c r="U22" i="3"/>
  <c r="Q24" i="3"/>
  <c r="M26" i="3"/>
  <c r="M28" i="3"/>
  <c r="AC28" i="3"/>
  <c r="Q9" i="3"/>
  <c r="M11" i="3"/>
  <c r="Q17" i="3"/>
  <c r="M19" i="3"/>
  <c r="Q25" i="3"/>
  <c r="M27" i="3"/>
  <c r="U9" i="3"/>
  <c r="Q11" i="3"/>
  <c r="U17" i="3"/>
  <c r="Q19" i="3"/>
  <c r="U25" i="3"/>
  <c r="Q27" i="3"/>
  <c r="U18" i="3"/>
  <c r="AC10" i="2"/>
  <c r="M17" i="2"/>
  <c r="Q17" i="2"/>
  <c r="AC13" i="2"/>
  <c r="AC11" i="2"/>
  <c r="AC9" i="2"/>
  <c r="AC15" i="2"/>
  <c r="U17" i="2"/>
  <c r="U14" i="2"/>
  <c r="Q16" i="2"/>
  <c r="AC16" i="2"/>
  <c r="Q9" i="2"/>
  <c r="M11" i="2"/>
  <c r="U15" i="2"/>
  <c r="Q10" i="2"/>
  <c r="M12" i="2"/>
  <c r="Z17" i="2"/>
  <c r="AB17" i="2" s="1"/>
  <c r="AC17" i="2" s="1"/>
  <c r="Q11" i="2"/>
  <c r="M13" i="2"/>
  <c r="U10" i="2"/>
  <c r="Q12" i="2"/>
  <c r="M14" i="2"/>
  <c r="U11" i="2"/>
  <c r="Q13" i="2"/>
  <c r="M15" i="2"/>
  <c r="Q15" i="2"/>
  <c r="Q18" i="1"/>
  <c r="M18" i="1"/>
  <c r="AC14" i="1"/>
  <c r="Y18" i="1"/>
  <c r="AC15" i="1"/>
  <c r="AB18" i="1"/>
  <c r="AC18" i="1" s="1"/>
  <c r="AK18" i="1"/>
  <c r="Y16" i="1"/>
  <c r="U12" i="1"/>
  <c r="Q14" i="1"/>
  <c r="M16" i="1"/>
  <c r="U18" i="1"/>
  <c r="Y15" i="1"/>
  <c r="Q13" i="1"/>
  <c r="M9" i="1"/>
  <c r="U13" i="1"/>
  <c r="Q15" i="1"/>
  <c r="M17" i="1"/>
  <c r="M10" i="1"/>
  <c r="U14" i="1"/>
  <c r="Q16" i="1"/>
  <c r="Q9" i="1"/>
  <c r="Q17" i="1"/>
  <c r="Q10" i="1"/>
  <c r="U12" i="6" l="1"/>
  <c r="AB25" i="9"/>
  <c r="AC25" i="9" s="1"/>
  <c r="AC15" i="11"/>
  <c r="U25" i="7"/>
  <c r="Q17" i="12"/>
  <c r="U15" i="11"/>
  <c r="AB21" i="10"/>
  <c r="AC21" i="10" s="1"/>
  <c r="Q15" i="11"/>
  <c r="AB45" i="12"/>
  <c r="AC45" i="12" s="1"/>
  <c r="AK13" i="10"/>
  <c r="AB74" i="7"/>
  <c r="AC74" i="7" s="1"/>
  <c r="Y41" i="7"/>
  <c r="Y17" i="6"/>
  <c r="M73" i="7"/>
  <c r="Y30" i="12"/>
  <c r="AB27" i="8"/>
  <c r="AC27" i="8" s="1"/>
  <c r="AK24" i="12"/>
  <c r="Q10" i="5"/>
  <c r="AC16" i="7"/>
  <c r="M25" i="9"/>
  <c r="AB23" i="6"/>
  <c r="AC23" i="6" s="1"/>
  <c r="M67" i="7"/>
  <c r="Y44" i="12"/>
  <c r="AK38" i="10"/>
  <c r="AK29" i="11"/>
  <c r="Q17" i="6"/>
  <c r="AB10" i="12"/>
  <c r="AC10" i="12" s="1"/>
</calcChain>
</file>

<file path=xl/sharedStrings.xml><?xml version="1.0" encoding="utf-8"?>
<sst xmlns="http://schemas.openxmlformats.org/spreadsheetml/2006/main" count="1719" uniqueCount="618">
  <si>
    <t/>
  </si>
  <si>
    <t>STATEMENT OF CAPITAL AND OPERATING EXPENDITURE FOR THE 2nd Quarter Ended 31 December 2025</t>
  </si>
  <si>
    <t>Figures Finalised as at 2026/01/30</t>
  </si>
  <si>
    <t>Main appropriation</t>
  </si>
  <si>
    <t>Adjusted Budget</t>
  </si>
  <si>
    <t>First Quarter 2025/26</t>
  </si>
  <si>
    <t>Second Quarter 2025/26</t>
  </si>
  <si>
    <t>Third Quarter 2025/26</t>
  </si>
  <si>
    <t>Fourth Quarter 2025/26</t>
  </si>
  <si>
    <t>Year to date: 31 December 2025</t>
  </si>
  <si>
    <t>Second Quarter 2024/25</t>
  </si>
  <si>
    <t>R thousands</t>
  </si>
  <si>
    <t>Code</t>
  </si>
  <si>
    <t>Operating Expenditure</t>
  </si>
  <si>
    <t>Capital Expenditure</t>
  </si>
  <si>
    <t>Total</t>
  </si>
  <si>
    <t>1st Q as % of Main app</t>
  </si>
  <si>
    <t>2nd Q as % of Main app</t>
  </si>
  <si>
    <t>3rd Q as % of adj budget</t>
  </si>
  <si>
    <t>4th Q as % of adj budget</t>
  </si>
  <si>
    <t>Total Expenditure as % of Main app</t>
  </si>
  <si>
    <t>Q2 of 2024/25 to Q2 of 2025/26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</si>
  <si>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</si>
  <si>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</si>
  <si>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</si>
  <si>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</si>
  <si>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</si>
  <si>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</si>
  <si>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</si>
  <si>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</si>
  <si>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</si>
  <si>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</si>
  <si>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</si>
  <si>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</si>
  <si>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</si>
  <si>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</si>
  <si>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</si>
  <si>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</si>
  <si>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</si>
  <si>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</si>
  <si>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</si>
  <si>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</si>
  <si>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EXPENDITURE FOR THE 2nd Quarter Ended 31 December 2025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</si>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</sst>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tabSelected="1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6" width="10.7265625" customWidth="1"/>
    <col min="7" max="9" width="10.7265625" hidden="1" customWidth="1"/>
    <col min="10" max="12" width="10.7265625" customWidth="1"/>
    <col min="13" max="13" width="11.7265625" customWidth="1"/>
    <col min="14" max="16" width="10.7265625" customWidth="1"/>
    <col min="17" max="17" width="11.7265625" customWidth="1"/>
    <col min="18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23</v>
      </c>
    </row>
    <row r="2" spans="1:37" ht="15.75" customHeight="1" x14ac:dyDescent="0.35">
      <c r="A2" s="2" t="s">
        <v>0</v>
      </c>
      <c r="B2" s="128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24</v>
      </c>
      <c r="C9" s="32" t="s">
        <v>25</v>
      </c>
      <c r="D9" s="64">
        <v>55439441994</v>
      </c>
      <c r="E9" s="65">
        <v>10206584885</v>
      </c>
      <c r="F9" s="66">
        <f>$D9       +$E9</f>
        <v>65646026879</v>
      </c>
      <c r="G9" s="64">
        <v>55669405073</v>
      </c>
      <c r="H9" s="65">
        <v>10475803229</v>
      </c>
      <c r="I9" s="67">
        <f>$G9       +$H9</f>
        <v>66145208302</v>
      </c>
      <c r="J9" s="64">
        <v>10735703827</v>
      </c>
      <c r="K9" s="65">
        <v>1708325143</v>
      </c>
      <c r="L9" s="65">
        <f>$J9       +$K9</f>
        <v>12444028970</v>
      </c>
      <c r="M9" s="90">
        <f>IF(($F9       =0),0,($L9       /$F9       ))</f>
        <v>0.1895625609290425</v>
      </c>
      <c r="N9" s="100">
        <v>7950526088</v>
      </c>
      <c r="O9" s="101">
        <v>2174459591</v>
      </c>
      <c r="P9" s="102">
        <f>$N9       +$O9</f>
        <v>10124985679</v>
      </c>
      <c r="Q9" s="90">
        <f>IF(($F9       =0),0,($P9       /$F9       ))</f>
        <v>0.15423607734345546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</f>
        <v>18686229915</v>
      </c>
      <c r="AA9" s="65">
        <f>$K9       +$O9</f>
        <v>3882784734</v>
      </c>
      <c r="AB9" s="65">
        <f>$Z9       +$AA9</f>
        <v>22569014649</v>
      </c>
      <c r="AC9" s="90">
        <f>IF(($F9       =0),0,($AB9       /$F9       ))</f>
        <v>0.34379863827249796</v>
      </c>
      <c r="AD9" s="64">
        <v>11009924270</v>
      </c>
      <c r="AE9" s="65">
        <v>1856453819</v>
      </c>
      <c r="AF9" s="65">
        <f>$AD9       +$AE9</f>
        <v>12866378089</v>
      </c>
      <c r="AG9" s="65">
        <v>61496804331</v>
      </c>
      <c r="AH9" s="65">
        <v>63390110819</v>
      </c>
      <c r="AI9" s="65">
        <v>25401753538</v>
      </c>
      <c r="AJ9" s="90">
        <f>IF(($AG9       =0),0,($AI9       /$AG9       ))</f>
        <v>0.41305810625992478</v>
      </c>
      <c r="AK9" s="90">
        <f>IF(($AF9       =0),0,(($P9       /$AF9       )-1))</f>
        <v>-0.21306636498920628</v>
      </c>
    </row>
    <row r="10" spans="1:37" s="7" customFormat="1" ht="13" x14ac:dyDescent="0.3">
      <c r="A10" s="23" t="s">
        <v>23</v>
      </c>
      <c r="B10" s="31" t="s">
        <v>26</v>
      </c>
      <c r="C10" s="32" t="s">
        <v>27</v>
      </c>
      <c r="D10" s="64">
        <v>30579854108</v>
      </c>
      <c r="E10" s="65">
        <v>3370642697</v>
      </c>
      <c r="F10" s="67">
        <f t="shared" ref="F10:F18" si="0">$D10      +$E10</f>
        <v>33950496805</v>
      </c>
      <c r="G10" s="64">
        <v>30637870108</v>
      </c>
      <c r="H10" s="65">
        <v>3372372637</v>
      </c>
      <c r="I10" s="67">
        <f t="shared" ref="I10:I18" si="1">$G10      +$H10</f>
        <v>34010242745</v>
      </c>
      <c r="J10" s="64">
        <v>9458808317</v>
      </c>
      <c r="K10" s="65">
        <v>-1291251257</v>
      </c>
      <c r="L10" s="65">
        <f t="shared" ref="L10:L18" si="2">$J10      +$K10</f>
        <v>8167557060</v>
      </c>
      <c r="M10" s="90">
        <f t="shared" ref="M10:M18" si="3">IF(($F10      =0),0,($L10      /$F10      ))</f>
        <v>0.24057253438474388</v>
      </c>
      <c r="N10" s="100">
        <v>6495849970</v>
      </c>
      <c r="O10" s="101">
        <v>701540410</v>
      </c>
      <c r="P10" s="102">
        <f t="shared" ref="P10:P18" si="4">$N10      +$O10</f>
        <v>7197390380</v>
      </c>
      <c r="Q10" s="90">
        <f t="shared" ref="Q10:Q18" si="5">IF(($F10      =0),0,($P10      /$F10      ))</f>
        <v>0.21199661440418205</v>
      </c>
      <c r="R10" s="100">
        <v>0</v>
      </c>
      <c r="S10" s="102">
        <v>0</v>
      </c>
      <c r="T10" s="102">
        <f t="shared" ref="T10:T18" si="6">$R10      +$S10</f>
        <v>0</v>
      </c>
      <c r="U10" s="90">
        <f t="shared" ref="U10:U18" si="7">IF(($I10      =0),0,($T10      /$I10      ))</f>
        <v>0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f t="shared" ref="Z10:Z18" si="10">$J10      +$N10</f>
        <v>15954658287</v>
      </c>
      <c r="AA10" s="65">
        <f t="shared" ref="AA10:AA18" si="11">$K10      +$O10</f>
        <v>-589710847</v>
      </c>
      <c r="AB10" s="65">
        <f t="shared" ref="AB10:AB18" si="12">$Z10      +$AA10</f>
        <v>15364947440</v>
      </c>
      <c r="AC10" s="90">
        <f t="shared" ref="AC10:AC18" si="13">IF(($F10      =0),0,($AB10      /$F10      ))</f>
        <v>0.45256914878892596</v>
      </c>
      <c r="AD10" s="64">
        <v>5867778591</v>
      </c>
      <c r="AE10" s="65">
        <v>673473972</v>
      </c>
      <c r="AF10" s="65">
        <f t="shared" ref="AF10:AF18" si="14">$AD10      +$AE10</f>
        <v>6541252563</v>
      </c>
      <c r="AG10" s="65">
        <v>29687951628</v>
      </c>
      <c r="AH10" s="65">
        <v>32085206706</v>
      </c>
      <c r="AI10" s="65">
        <v>13001817052</v>
      </c>
      <c r="AJ10" s="90">
        <f t="shared" ref="AJ10:AJ18" si="15">IF(($AG10      =0),0,($AI10      /$AG10      ))</f>
        <v>0.43794928039890163</v>
      </c>
      <c r="AK10" s="90">
        <f t="shared" ref="AK10:AK18" si="16">IF(($AF10      =0),0,(($P10      /$AF10      )-1))</f>
        <v>0.10030767206748514</v>
      </c>
    </row>
    <row r="11" spans="1:37" s="7" customFormat="1" ht="13" x14ac:dyDescent="0.3">
      <c r="A11" s="23" t="s">
        <v>23</v>
      </c>
      <c r="B11" s="31" t="s">
        <v>28</v>
      </c>
      <c r="C11" s="32" t="s">
        <v>29</v>
      </c>
      <c r="D11" s="64">
        <v>222243055668</v>
      </c>
      <c r="E11" s="65">
        <v>16035738389</v>
      </c>
      <c r="F11" s="67">
        <f t="shared" si="0"/>
        <v>238278794057</v>
      </c>
      <c r="G11" s="64">
        <v>222248940407</v>
      </c>
      <c r="H11" s="65">
        <v>16193739150</v>
      </c>
      <c r="I11" s="67">
        <f t="shared" si="1"/>
        <v>238442679557</v>
      </c>
      <c r="J11" s="64">
        <v>54059665491</v>
      </c>
      <c r="K11" s="65">
        <v>1519402522</v>
      </c>
      <c r="L11" s="65">
        <f t="shared" si="2"/>
        <v>55579068013</v>
      </c>
      <c r="M11" s="90">
        <f t="shared" si="3"/>
        <v>0.23325226331179358</v>
      </c>
      <c r="N11" s="100">
        <v>55222611219</v>
      </c>
      <c r="O11" s="101">
        <v>3896126999</v>
      </c>
      <c r="P11" s="102">
        <f t="shared" si="4"/>
        <v>59118738218</v>
      </c>
      <c r="Q11" s="90">
        <f t="shared" si="5"/>
        <v>0.24810742580750966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109282276710</v>
      </c>
      <c r="AA11" s="65">
        <f t="shared" si="11"/>
        <v>5415529521</v>
      </c>
      <c r="AB11" s="65">
        <f t="shared" si="12"/>
        <v>114697806231</v>
      </c>
      <c r="AC11" s="90">
        <f t="shared" si="13"/>
        <v>0.48135968911930321</v>
      </c>
      <c r="AD11" s="64">
        <v>-675356855600</v>
      </c>
      <c r="AE11" s="65">
        <v>2036944425</v>
      </c>
      <c r="AF11" s="65">
        <f t="shared" si="14"/>
        <v>-673319911175</v>
      </c>
      <c r="AG11" s="65">
        <v>220301636805</v>
      </c>
      <c r="AH11" s="65">
        <v>220603285270</v>
      </c>
      <c r="AI11" s="65">
        <v>110115359516</v>
      </c>
      <c r="AJ11" s="90">
        <f t="shared" si="15"/>
        <v>0.49983904392625378</v>
      </c>
      <c r="AK11" s="90">
        <f t="shared" si="16"/>
        <v>-1.0878018564976533</v>
      </c>
    </row>
    <row r="12" spans="1:37" s="7" customFormat="1" ht="13" x14ac:dyDescent="0.3">
      <c r="A12" s="23" t="s">
        <v>23</v>
      </c>
      <c r="B12" s="31" t="s">
        <v>30</v>
      </c>
      <c r="C12" s="32" t="s">
        <v>31</v>
      </c>
      <c r="D12" s="64">
        <v>105707505779</v>
      </c>
      <c r="E12" s="65">
        <v>14462698733</v>
      </c>
      <c r="F12" s="67">
        <f t="shared" si="0"/>
        <v>120170204512</v>
      </c>
      <c r="G12" s="64">
        <v>105692886593</v>
      </c>
      <c r="H12" s="65">
        <v>14581723013</v>
      </c>
      <c r="I12" s="67">
        <f t="shared" si="1"/>
        <v>120274609606</v>
      </c>
      <c r="J12" s="64">
        <v>25517971462</v>
      </c>
      <c r="K12" s="65">
        <v>-1694664898</v>
      </c>
      <c r="L12" s="65">
        <f t="shared" si="2"/>
        <v>23823306564</v>
      </c>
      <c r="M12" s="90">
        <f t="shared" si="3"/>
        <v>0.19824636781425337</v>
      </c>
      <c r="N12" s="100">
        <v>25490188157</v>
      </c>
      <c r="O12" s="101">
        <v>6423007334</v>
      </c>
      <c r="P12" s="102">
        <f t="shared" si="4"/>
        <v>31913195491</v>
      </c>
      <c r="Q12" s="90">
        <f t="shared" si="5"/>
        <v>0.2655666237783027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51008159619</v>
      </c>
      <c r="AA12" s="65">
        <f t="shared" si="11"/>
        <v>4728342436</v>
      </c>
      <c r="AB12" s="65">
        <f t="shared" si="12"/>
        <v>55736502055</v>
      </c>
      <c r="AC12" s="90">
        <f t="shared" si="13"/>
        <v>0.46381299159255607</v>
      </c>
      <c r="AD12" s="64">
        <v>24302547268</v>
      </c>
      <c r="AE12" s="65">
        <v>2969265837</v>
      </c>
      <c r="AF12" s="65">
        <f t="shared" si="14"/>
        <v>27271813105</v>
      </c>
      <c r="AG12" s="65">
        <v>113907011770</v>
      </c>
      <c r="AH12" s="65">
        <v>116960120689</v>
      </c>
      <c r="AI12" s="65">
        <v>53808480490</v>
      </c>
      <c r="AJ12" s="90">
        <f t="shared" si="15"/>
        <v>0.47238953646373932</v>
      </c>
      <c r="AK12" s="90">
        <f t="shared" si="16"/>
        <v>0.17018972549166711</v>
      </c>
    </row>
    <row r="13" spans="1:37" s="7" customFormat="1" ht="13" x14ac:dyDescent="0.3">
      <c r="A13" s="23" t="s">
        <v>23</v>
      </c>
      <c r="B13" s="31" t="s">
        <v>32</v>
      </c>
      <c r="C13" s="32" t="s">
        <v>33</v>
      </c>
      <c r="D13" s="64">
        <v>29087768738</v>
      </c>
      <c r="E13" s="65">
        <v>6735023895</v>
      </c>
      <c r="F13" s="67">
        <f t="shared" si="0"/>
        <v>35822792633</v>
      </c>
      <c r="G13" s="64">
        <v>29088393695</v>
      </c>
      <c r="H13" s="65">
        <v>6772866606</v>
      </c>
      <c r="I13" s="67">
        <f t="shared" si="1"/>
        <v>35861260301</v>
      </c>
      <c r="J13" s="64">
        <v>6177963178</v>
      </c>
      <c r="K13" s="65">
        <v>1433226600</v>
      </c>
      <c r="L13" s="65">
        <f t="shared" si="2"/>
        <v>7611189778</v>
      </c>
      <c r="M13" s="90">
        <f t="shared" si="3"/>
        <v>0.21246779546127742</v>
      </c>
      <c r="N13" s="100">
        <v>6940049748</v>
      </c>
      <c r="O13" s="101">
        <v>2625294736</v>
      </c>
      <c r="P13" s="102">
        <f t="shared" si="4"/>
        <v>9565344484</v>
      </c>
      <c r="Q13" s="90">
        <f t="shared" si="5"/>
        <v>0.26701839194938681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13118012926</v>
      </c>
      <c r="AA13" s="65">
        <f t="shared" si="11"/>
        <v>4058521336</v>
      </c>
      <c r="AB13" s="65">
        <f t="shared" si="12"/>
        <v>17176534262</v>
      </c>
      <c r="AC13" s="90">
        <f t="shared" si="13"/>
        <v>0.47948618741066423</v>
      </c>
      <c r="AD13" s="64">
        <v>6427966012</v>
      </c>
      <c r="AE13" s="65">
        <v>1877322023</v>
      </c>
      <c r="AF13" s="65">
        <f t="shared" si="14"/>
        <v>8305288035</v>
      </c>
      <c r="AG13" s="65">
        <v>33855696152</v>
      </c>
      <c r="AH13" s="65">
        <v>35384058053</v>
      </c>
      <c r="AI13" s="65">
        <v>15312440896</v>
      </c>
      <c r="AJ13" s="90">
        <f t="shared" si="15"/>
        <v>0.45228551282043061</v>
      </c>
      <c r="AK13" s="90">
        <f t="shared" si="16"/>
        <v>0.15171736894492915</v>
      </c>
    </row>
    <row r="14" spans="1:37" s="7" customFormat="1" ht="13" x14ac:dyDescent="0.3">
      <c r="A14" s="23" t="s">
        <v>23</v>
      </c>
      <c r="B14" s="31" t="s">
        <v>34</v>
      </c>
      <c r="C14" s="32" t="s">
        <v>35</v>
      </c>
      <c r="D14" s="64">
        <v>32002455787</v>
      </c>
      <c r="E14" s="65">
        <v>4013221064</v>
      </c>
      <c r="F14" s="67">
        <f t="shared" si="0"/>
        <v>36015676851</v>
      </c>
      <c r="G14" s="64">
        <v>32015977871</v>
      </c>
      <c r="H14" s="65">
        <v>4020015505</v>
      </c>
      <c r="I14" s="67">
        <f t="shared" si="1"/>
        <v>36035993376</v>
      </c>
      <c r="J14" s="64">
        <v>7219249653</v>
      </c>
      <c r="K14" s="65">
        <v>691830329</v>
      </c>
      <c r="L14" s="65">
        <f t="shared" si="2"/>
        <v>7911079982</v>
      </c>
      <c r="M14" s="90">
        <f t="shared" si="3"/>
        <v>0.21965656829743416</v>
      </c>
      <c r="N14" s="100">
        <v>7486491960</v>
      </c>
      <c r="O14" s="101">
        <v>1029818375</v>
      </c>
      <c r="P14" s="102">
        <f t="shared" si="4"/>
        <v>8516310335</v>
      </c>
      <c r="Q14" s="90">
        <f t="shared" si="5"/>
        <v>0.23646120466464421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14705741613</v>
      </c>
      <c r="AA14" s="65">
        <f t="shared" si="11"/>
        <v>1721648704</v>
      </c>
      <c r="AB14" s="65">
        <f t="shared" si="12"/>
        <v>16427390317</v>
      </c>
      <c r="AC14" s="90">
        <f t="shared" si="13"/>
        <v>0.45611777296207839</v>
      </c>
      <c r="AD14" s="64">
        <v>7164665309</v>
      </c>
      <c r="AE14" s="65">
        <v>924526313</v>
      </c>
      <c r="AF14" s="65">
        <f t="shared" si="14"/>
        <v>8089191622</v>
      </c>
      <c r="AG14" s="65">
        <v>34778693800</v>
      </c>
      <c r="AH14" s="65">
        <v>36870863115</v>
      </c>
      <c r="AI14" s="65">
        <v>15287082945</v>
      </c>
      <c r="AJ14" s="90">
        <f t="shared" si="15"/>
        <v>0.43955310779958046</v>
      </c>
      <c r="AK14" s="90">
        <f t="shared" si="16"/>
        <v>5.2801161470618974E-2</v>
      </c>
    </row>
    <row r="15" spans="1:37" s="7" customFormat="1" ht="13" x14ac:dyDescent="0.3">
      <c r="A15" s="23" t="s">
        <v>23</v>
      </c>
      <c r="B15" s="31" t="s">
        <v>36</v>
      </c>
      <c r="C15" s="32" t="s">
        <v>37</v>
      </c>
      <c r="D15" s="64">
        <v>27985392538</v>
      </c>
      <c r="E15" s="65">
        <v>3555619236</v>
      </c>
      <c r="F15" s="67">
        <f t="shared" si="0"/>
        <v>31541011774</v>
      </c>
      <c r="G15" s="64">
        <v>27985392538</v>
      </c>
      <c r="H15" s="65">
        <v>3553454231</v>
      </c>
      <c r="I15" s="67">
        <f t="shared" si="1"/>
        <v>31538846769</v>
      </c>
      <c r="J15" s="64">
        <v>4344919975</v>
      </c>
      <c r="K15" s="65">
        <v>689837395</v>
      </c>
      <c r="L15" s="65">
        <f t="shared" si="2"/>
        <v>5034757370</v>
      </c>
      <c r="M15" s="90">
        <f t="shared" si="3"/>
        <v>0.15962574079980113</v>
      </c>
      <c r="N15" s="100">
        <v>5799361846</v>
      </c>
      <c r="O15" s="101">
        <v>791159433</v>
      </c>
      <c r="P15" s="102">
        <f t="shared" si="4"/>
        <v>6590521279</v>
      </c>
      <c r="Q15" s="90">
        <f t="shared" si="5"/>
        <v>0.2089508518693976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10144281821</v>
      </c>
      <c r="AA15" s="65">
        <f t="shared" si="11"/>
        <v>1480996828</v>
      </c>
      <c r="AB15" s="65">
        <f t="shared" si="12"/>
        <v>11625278649</v>
      </c>
      <c r="AC15" s="90">
        <f t="shared" si="13"/>
        <v>0.36857659266919873</v>
      </c>
      <c r="AD15" s="64">
        <v>5589836571</v>
      </c>
      <c r="AE15" s="65">
        <v>-9980266076</v>
      </c>
      <c r="AF15" s="65">
        <f t="shared" si="14"/>
        <v>-4390429505</v>
      </c>
      <c r="AG15" s="65">
        <v>31054219303</v>
      </c>
      <c r="AH15" s="65">
        <v>32440348865</v>
      </c>
      <c r="AI15" s="65">
        <v>869189921</v>
      </c>
      <c r="AJ15" s="90">
        <f t="shared" si="15"/>
        <v>2.798943076041302E-2</v>
      </c>
      <c r="AK15" s="90">
        <f t="shared" si="16"/>
        <v>-2.5011108301578346</v>
      </c>
    </row>
    <row r="16" spans="1:37" s="7" customFormat="1" ht="13" x14ac:dyDescent="0.3">
      <c r="A16" s="23" t="s">
        <v>23</v>
      </c>
      <c r="B16" s="31" t="s">
        <v>38</v>
      </c>
      <c r="C16" s="32" t="s">
        <v>39</v>
      </c>
      <c r="D16" s="64">
        <v>11604667047</v>
      </c>
      <c r="E16" s="65">
        <v>2060917779</v>
      </c>
      <c r="F16" s="67">
        <f t="shared" si="0"/>
        <v>13665584826</v>
      </c>
      <c r="G16" s="64">
        <v>11604667047</v>
      </c>
      <c r="H16" s="65">
        <v>2060917779</v>
      </c>
      <c r="I16" s="67">
        <f t="shared" si="1"/>
        <v>13665584826</v>
      </c>
      <c r="J16" s="64">
        <v>2199086006</v>
      </c>
      <c r="K16" s="65">
        <v>-35078226</v>
      </c>
      <c r="L16" s="65">
        <f t="shared" si="2"/>
        <v>2164007780</v>
      </c>
      <c r="M16" s="90">
        <f t="shared" si="3"/>
        <v>0.15835456788375285</v>
      </c>
      <c r="N16" s="100">
        <v>2300889196</v>
      </c>
      <c r="O16" s="101">
        <v>491781280</v>
      </c>
      <c r="P16" s="102">
        <f t="shared" si="4"/>
        <v>2792670476</v>
      </c>
      <c r="Q16" s="90">
        <f t="shared" si="5"/>
        <v>0.20435791892979904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4499975202</v>
      </c>
      <c r="AA16" s="65">
        <f t="shared" si="11"/>
        <v>456703054</v>
      </c>
      <c r="AB16" s="65">
        <f t="shared" si="12"/>
        <v>4956678256</v>
      </c>
      <c r="AC16" s="90">
        <f t="shared" si="13"/>
        <v>0.36271248681355189</v>
      </c>
      <c r="AD16" s="64">
        <v>2209945011</v>
      </c>
      <c r="AE16" s="65">
        <v>503254614</v>
      </c>
      <c r="AF16" s="65">
        <f t="shared" si="14"/>
        <v>2713199625</v>
      </c>
      <c r="AG16" s="65">
        <v>12312757849</v>
      </c>
      <c r="AH16" s="65">
        <v>13482101590</v>
      </c>
      <c r="AI16" s="65">
        <v>4891422848</v>
      </c>
      <c r="AJ16" s="90">
        <f t="shared" si="15"/>
        <v>0.39726460212951109</v>
      </c>
      <c r="AK16" s="90">
        <f t="shared" si="16"/>
        <v>2.9290454807578081E-2</v>
      </c>
    </row>
    <row r="17" spans="1:37" s="7" customFormat="1" ht="13" x14ac:dyDescent="0.3">
      <c r="A17" s="23" t="s">
        <v>23</v>
      </c>
      <c r="B17" s="33" t="s">
        <v>40</v>
      </c>
      <c r="C17" s="32" t="s">
        <v>41</v>
      </c>
      <c r="D17" s="64">
        <v>104555632007</v>
      </c>
      <c r="E17" s="65">
        <v>18438947447</v>
      </c>
      <c r="F17" s="67">
        <f t="shared" si="0"/>
        <v>122994579454</v>
      </c>
      <c r="G17" s="64">
        <v>104985700009</v>
      </c>
      <c r="H17" s="65">
        <v>19728895006</v>
      </c>
      <c r="I17" s="67">
        <f t="shared" si="1"/>
        <v>124714595015</v>
      </c>
      <c r="J17" s="64">
        <v>20816503506</v>
      </c>
      <c r="K17" s="65">
        <v>2512938658</v>
      </c>
      <c r="L17" s="65">
        <f t="shared" si="2"/>
        <v>23329442164</v>
      </c>
      <c r="M17" s="90">
        <f t="shared" si="3"/>
        <v>0.18967862053404733</v>
      </c>
      <c r="N17" s="100">
        <v>25645944827</v>
      </c>
      <c r="O17" s="101">
        <v>4451465316</v>
      </c>
      <c r="P17" s="102">
        <f t="shared" si="4"/>
        <v>30097410143</v>
      </c>
      <c r="Q17" s="90">
        <f t="shared" si="5"/>
        <v>0.24470517543625928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46462448333</v>
      </c>
      <c r="AA17" s="65">
        <f t="shared" si="11"/>
        <v>6964403974</v>
      </c>
      <c r="AB17" s="65">
        <f t="shared" si="12"/>
        <v>53426852307</v>
      </c>
      <c r="AC17" s="90">
        <f t="shared" si="13"/>
        <v>0.43438379597030657</v>
      </c>
      <c r="AD17" s="64">
        <v>22352932070</v>
      </c>
      <c r="AE17" s="65">
        <v>4184185103</v>
      </c>
      <c r="AF17" s="65">
        <f t="shared" si="14"/>
        <v>26537117173</v>
      </c>
      <c r="AG17" s="65">
        <v>112533587114</v>
      </c>
      <c r="AH17" s="65">
        <v>114235856698</v>
      </c>
      <c r="AI17" s="65">
        <v>48833469531</v>
      </c>
      <c r="AJ17" s="90">
        <f t="shared" si="15"/>
        <v>0.43394572930062369</v>
      </c>
      <c r="AK17" s="90">
        <f t="shared" si="16"/>
        <v>0.13416276330205124</v>
      </c>
    </row>
    <row r="18" spans="1:37" s="7" customFormat="1" ht="13" x14ac:dyDescent="0.3">
      <c r="A18" s="34" t="s">
        <v>0</v>
      </c>
      <c r="B18" s="35" t="s">
        <v>616</v>
      </c>
      <c r="C18" s="34" t="s">
        <v>0</v>
      </c>
      <c r="D18" s="68">
        <f>SUM(D9:D17)</f>
        <v>619205773666</v>
      </c>
      <c r="E18" s="69">
        <f>SUM(E9:E17)</f>
        <v>78879394125</v>
      </c>
      <c r="F18" s="70">
        <f t="shared" si="0"/>
        <v>698085167791</v>
      </c>
      <c r="G18" s="68">
        <f>SUM(G9:G17)</f>
        <v>619929233341</v>
      </c>
      <c r="H18" s="69">
        <f>SUM(H9:H17)</f>
        <v>80759787156</v>
      </c>
      <c r="I18" s="70">
        <f t="shared" si="1"/>
        <v>700689020497</v>
      </c>
      <c r="J18" s="68">
        <f>SUM(J9:J17)</f>
        <v>140529871415</v>
      </c>
      <c r="K18" s="69">
        <f>SUM(K9:K17)</f>
        <v>5534566266</v>
      </c>
      <c r="L18" s="69">
        <f t="shared" si="2"/>
        <v>146064437681</v>
      </c>
      <c r="M18" s="91">
        <f t="shared" si="3"/>
        <v>0.20923584172859877</v>
      </c>
      <c r="N18" s="103">
        <f>SUM(N9:N17)</f>
        <v>143331913011</v>
      </c>
      <c r="O18" s="104">
        <f>SUM(O9:O17)</f>
        <v>22584653474</v>
      </c>
      <c r="P18" s="105">
        <f t="shared" si="4"/>
        <v>165916566485</v>
      </c>
      <c r="Q18" s="91">
        <f t="shared" si="5"/>
        <v>0.23767381709315136</v>
      </c>
      <c r="R18" s="103">
        <f>SUM(R9:R17)</f>
        <v>0</v>
      </c>
      <c r="S18" s="105">
        <f>SUM(S9:S17)</f>
        <v>0</v>
      </c>
      <c r="T18" s="105">
        <f t="shared" si="6"/>
        <v>0</v>
      </c>
      <c r="U18" s="91">
        <f t="shared" si="7"/>
        <v>0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f t="shared" si="10"/>
        <v>283861784426</v>
      </c>
      <c r="AA18" s="69">
        <f t="shared" si="11"/>
        <v>28119219740</v>
      </c>
      <c r="AB18" s="69">
        <f t="shared" si="12"/>
        <v>311981004166</v>
      </c>
      <c r="AC18" s="91">
        <f t="shared" si="13"/>
        <v>0.4469096588217501</v>
      </c>
      <c r="AD18" s="68">
        <f>SUM(AD9:AD17)</f>
        <v>-590431260498</v>
      </c>
      <c r="AE18" s="69">
        <f>SUM(AE9:AE17)</f>
        <v>5045160030</v>
      </c>
      <c r="AF18" s="69">
        <f t="shared" si="14"/>
        <v>-585386100468</v>
      </c>
      <c r="AG18" s="69">
        <f>SUM(AG9:AG17)</f>
        <v>649928358752</v>
      </c>
      <c r="AH18" s="69">
        <f>SUM(AH9:AH17)</f>
        <v>665451951805</v>
      </c>
      <c r="AI18" s="69">
        <f>SUM(AI9:AI17)</f>
        <v>287521016737</v>
      </c>
      <c r="AJ18" s="91">
        <f t="shared" si="15"/>
        <v>0.44238878464866682</v>
      </c>
      <c r="AK18" s="91">
        <f t="shared" si="16"/>
        <v>-1.2834309976823062</v>
      </c>
    </row>
    <row r="19" spans="1:37" s="7" customFormat="1" ht="12.75" customHeight="1" x14ac:dyDescent="0.3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ht="13" x14ac:dyDescent="0.3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5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5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5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451</v>
      </c>
      <c r="C9" s="57" t="s">
        <v>452</v>
      </c>
      <c r="D9" s="77">
        <v>423299568</v>
      </c>
      <c r="E9" s="78">
        <v>160220928</v>
      </c>
      <c r="F9" s="79">
        <f>$D9       +$E9</f>
        <v>583520496</v>
      </c>
      <c r="G9" s="77">
        <v>423299568</v>
      </c>
      <c r="H9" s="78">
        <v>160220928</v>
      </c>
      <c r="I9" s="79">
        <f>$G9       +$H9</f>
        <v>583520496</v>
      </c>
      <c r="J9" s="77">
        <v>60975495</v>
      </c>
      <c r="K9" s="78">
        <v>23595010</v>
      </c>
      <c r="L9" s="78">
        <f>$J9       +$K9</f>
        <v>84570505</v>
      </c>
      <c r="M9" s="95">
        <f>IF(($F9       =0),0,($L9       /$F9       ))</f>
        <v>0.1449315072559165</v>
      </c>
      <c r="N9" s="77">
        <v>79030457</v>
      </c>
      <c r="O9" s="78">
        <v>33829119</v>
      </c>
      <c r="P9" s="78">
        <f>$N9       +$O9</f>
        <v>112859576</v>
      </c>
      <c r="Q9" s="95">
        <f>IF(($F9       =0),0,($P9       /$F9       ))</f>
        <v>0.19341150272123431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140005952</v>
      </c>
      <c r="AA9" s="78">
        <f>$K9       +$O9</f>
        <v>57424129</v>
      </c>
      <c r="AB9" s="78">
        <f>$Z9       +$AA9</f>
        <v>197430081</v>
      </c>
      <c r="AC9" s="95">
        <f>IF(($F9       =0),0,($AB9       /$F9       ))</f>
        <v>0.33834300997715083</v>
      </c>
      <c r="AD9" s="77">
        <v>78118234</v>
      </c>
      <c r="AE9" s="78">
        <v>44279950</v>
      </c>
      <c r="AF9" s="78">
        <f>$AD9       +$AE9</f>
        <v>122398184</v>
      </c>
      <c r="AG9" s="78">
        <v>560197451</v>
      </c>
      <c r="AH9" s="78">
        <v>658132452</v>
      </c>
      <c r="AI9" s="79">
        <v>206238060</v>
      </c>
      <c r="AJ9" s="114">
        <f>IF(($AG9       =0),0,($AI9       /$AG9       ))</f>
        <v>0.36815244273576675</v>
      </c>
      <c r="AK9" s="115">
        <f>IF(($AF9       =0),0,(($P9       /$AF9       )-1))</f>
        <v>-7.7930960152153839E-2</v>
      </c>
    </row>
    <row r="10" spans="1:37" ht="13" x14ac:dyDescent="0.3">
      <c r="A10" s="55" t="s">
        <v>101</v>
      </c>
      <c r="B10" s="56" t="s">
        <v>453</v>
      </c>
      <c r="C10" s="57" t="s">
        <v>454</v>
      </c>
      <c r="D10" s="77">
        <v>724214400</v>
      </c>
      <c r="E10" s="78">
        <v>134586828</v>
      </c>
      <c r="F10" s="79">
        <f t="shared" ref="F10:F45" si="0">$D10      +$E10</f>
        <v>858801228</v>
      </c>
      <c r="G10" s="77">
        <v>724214400</v>
      </c>
      <c r="H10" s="78">
        <v>134586828</v>
      </c>
      <c r="I10" s="79">
        <f t="shared" ref="I10:I45" si="1">$G10      +$H10</f>
        <v>858801228</v>
      </c>
      <c r="J10" s="77">
        <v>186387589</v>
      </c>
      <c r="K10" s="78">
        <v>38241784</v>
      </c>
      <c r="L10" s="78">
        <f t="shared" ref="L10:L45" si="2">$J10      +$K10</f>
        <v>224629373</v>
      </c>
      <c r="M10" s="95">
        <f t="shared" ref="M10:M45" si="3">IF(($F10      =0),0,($L10      /$F10      ))</f>
        <v>0.26156154145601662</v>
      </c>
      <c r="N10" s="77">
        <v>199709332</v>
      </c>
      <c r="O10" s="78">
        <v>52801982</v>
      </c>
      <c r="P10" s="78">
        <f t="shared" ref="P10:P45" si="4">$N10      +$O10</f>
        <v>252511314</v>
      </c>
      <c r="Q10" s="95">
        <f t="shared" ref="Q10:Q45" si="5">IF(($F10      =0),0,($P10      /$F10      ))</f>
        <v>0.29402765828369309</v>
      </c>
      <c r="R10" s="77">
        <v>0</v>
      </c>
      <c r="S10" s="78">
        <v>0</v>
      </c>
      <c r="T10" s="78">
        <f t="shared" ref="T10:T45" si="6">$R10      +$S10</f>
        <v>0</v>
      </c>
      <c r="U10" s="95">
        <f t="shared" ref="U10:U45" si="7">IF(($I10      =0),0,($T10      /$I10      ))</f>
        <v>0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f t="shared" ref="Z10:Z45" si="10">$J10      +$N10</f>
        <v>386096921</v>
      </c>
      <c r="AA10" s="78">
        <f t="shared" ref="AA10:AA45" si="11">$K10      +$O10</f>
        <v>91043766</v>
      </c>
      <c r="AB10" s="78">
        <f t="shared" ref="AB10:AB45" si="12">$Z10      +$AA10</f>
        <v>477140687</v>
      </c>
      <c r="AC10" s="95">
        <f t="shared" ref="AC10:AC45" si="13">IF(($F10      =0),0,($AB10      /$F10      ))</f>
        <v>0.55558919973970977</v>
      </c>
      <c r="AD10" s="77">
        <v>195373060</v>
      </c>
      <c r="AE10" s="78">
        <v>63501016</v>
      </c>
      <c r="AF10" s="78">
        <f t="shared" ref="AF10:AF45" si="14">$AD10      +$AE10</f>
        <v>258874076</v>
      </c>
      <c r="AG10" s="78">
        <v>851499824</v>
      </c>
      <c r="AH10" s="78">
        <v>929830938</v>
      </c>
      <c r="AI10" s="79">
        <v>457772291</v>
      </c>
      <c r="AJ10" s="114">
        <f t="shared" ref="AJ10:AJ45" si="15">IF(($AG10      =0),0,($AI10      /$AG10      ))</f>
        <v>0.53760702949951522</v>
      </c>
      <c r="AK10" s="115">
        <f t="shared" ref="AK10:AK45" si="16">IF(($AF10      =0),0,(($P10      /$AF10      )-1))</f>
        <v>-2.4578598592467804E-2</v>
      </c>
    </row>
    <row r="11" spans="1:37" ht="13" x14ac:dyDescent="0.3">
      <c r="A11" s="55" t="s">
        <v>101</v>
      </c>
      <c r="B11" s="56" t="s">
        <v>455</v>
      </c>
      <c r="C11" s="57" t="s">
        <v>456</v>
      </c>
      <c r="D11" s="77">
        <v>808337357</v>
      </c>
      <c r="E11" s="78">
        <v>76481914</v>
      </c>
      <c r="F11" s="79">
        <f t="shared" si="0"/>
        <v>884819271</v>
      </c>
      <c r="G11" s="77">
        <v>808337357</v>
      </c>
      <c r="H11" s="78">
        <v>76481914</v>
      </c>
      <c r="I11" s="79">
        <f t="shared" si="1"/>
        <v>884819271</v>
      </c>
      <c r="J11" s="77">
        <v>152353448</v>
      </c>
      <c r="K11" s="78">
        <v>17789547</v>
      </c>
      <c r="L11" s="78">
        <f t="shared" si="2"/>
        <v>170142995</v>
      </c>
      <c r="M11" s="95">
        <f t="shared" si="3"/>
        <v>0.19229124023000624</v>
      </c>
      <c r="N11" s="77">
        <v>221868241</v>
      </c>
      <c r="O11" s="78">
        <v>13351938</v>
      </c>
      <c r="P11" s="78">
        <f t="shared" si="4"/>
        <v>235220179</v>
      </c>
      <c r="Q11" s="95">
        <f t="shared" si="5"/>
        <v>0.26583980108633959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374221689</v>
      </c>
      <c r="AA11" s="78">
        <f t="shared" si="11"/>
        <v>31141485</v>
      </c>
      <c r="AB11" s="78">
        <f t="shared" si="12"/>
        <v>405363174</v>
      </c>
      <c r="AC11" s="95">
        <f t="shared" si="13"/>
        <v>0.45813104131634586</v>
      </c>
      <c r="AD11" s="77">
        <v>191259788</v>
      </c>
      <c r="AE11" s="78">
        <v>8415173</v>
      </c>
      <c r="AF11" s="78">
        <f t="shared" si="14"/>
        <v>199674961</v>
      </c>
      <c r="AG11" s="78">
        <v>920840130</v>
      </c>
      <c r="AH11" s="78">
        <v>888152146</v>
      </c>
      <c r="AI11" s="79">
        <v>352950794</v>
      </c>
      <c r="AJ11" s="114">
        <f t="shared" si="15"/>
        <v>0.38329215083187135</v>
      </c>
      <c r="AK11" s="115">
        <f t="shared" si="16"/>
        <v>0.17801539973757641</v>
      </c>
    </row>
    <row r="12" spans="1:37" ht="13" x14ac:dyDescent="0.3">
      <c r="A12" s="55" t="s">
        <v>116</v>
      </c>
      <c r="B12" s="56" t="s">
        <v>457</v>
      </c>
      <c r="C12" s="57" t="s">
        <v>458</v>
      </c>
      <c r="D12" s="77">
        <v>126675461</v>
      </c>
      <c r="E12" s="78">
        <v>680000</v>
      </c>
      <c r="F12" s="79">
        <f t="shared" si="0"/>
        <v>127355461</v>
      </c>
      <c r="G12" s="77">
        <v>126675461</v>
      </c>
      <c r="H12" s="78">
        <v>680000</v>
      </c>
      <c r="I12" s="79">
        <f t="shared" si="1"/>
        <v>127355461</v>
      </c>
      <c r="J12" s="77">
        <v>23442100</v>
      </c>
      <c r="K12" s="78">
        <v>228035</v>
      </c>
      <c r="L12" s="78">
        <f t="shared" si="2"/>
        <v>23670135</v>
      </c>
      <c r="M12" s="95">
        <f t="shared" si="3"/>
        <v>0.18585881448774308</v>
      </c>
      <c r="N12" s="77">
        <v>38345085</v>
      </c>
      <c r="O12" s="78">
        <v>-10699</v>
      </c>
      <c r="P12" s="78">
        <f t="shared" si="4"/>
        <v>38334386</v>
      </c>
      <c r="Q12" s="95">
        <f t="shared" si="5"/>
        <v>0.30100307987578168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61787185</v>
      </c>
      <c r="AA12" s="78">
        <f t="shared" si="11"/>
        <v>217336</v>
      </c>
      <c r="AB12" s="78">
        <f t="shared" si="12"/>
        <v>62004521</v>
      </c>
      <c r="AC12" s="95">
        <f t="shared" si="13"/>
        <v>0.48686189436352478</v>
      </c>
      <c r="AD12" s="77">
        <v>39262564</v>
      </c>
      <c r="AE12" s="78">
        <v>12526</v>
      </c>
      <c r="AF12" s="78">
        <f t="shared" si="14"/>
        <v>39275090</v>
      </c>
      <c r="AG12" s="78">
        <v>131023255</v>
      </c>
      <c r="AH12" s="78">
        <v>138220392</v>
      </c>
      <c r="AI12" s="79">
        <v>57741829</v>
      </c>
      <c r="AJ12" s="114">
        <f t="shared" si="15"/>
        <v>0.44069908811225916</v>
      </c>
      <c r="AK12" s="115">
        <f t="shared" si="16"/>
        <v>-2.395167012984567E-2</v>
      </c>
    </row>
    <row r="13" spans="1:37" ht="14" x14ac:dyDescent="0.3">
      <c r="A13" s="58" t="s">
        <v>0</v>
      </c>
      <c r="B13" s="59" t="s">
        <v>459</v>
      </c>
      <c r="C13" s="60" t="s">
        <v>0</v>
      </c>
      <c r="D13" s="80">
        <f>SUM(D9:D12)</f>
        <v>2082526786</v>
      </c>
      <c r="E13" s="81">
        <f>SUM(E9:E12)</f>
        <v>371969670</v>
      </c>
      <c r="F13" s="82">
        <f t="shared" si="0"/>
        <v>2454496456</v>
      </c>
      <c r="G13" s="80">
        <f>SUM(G9:G12)</f>
        <v>2082526786</v>
      </c>
      <c r="H13" s="81">
        <f>SUM(H9:H12)</f>
        <v>371969670</v>
      </c>
      <c r="I13" s="82">
        <f t="shared" si="1"/>
        <v>2454496456</v>
      </c>
      <c r="J13" s="80">
        <f>SUM(J9:J12)</f>
        <v>423158632</v>
      </c>
      <c r="K13" s="81">
        <f>SUM(K9:K12)</f>
        <v>79854376</v>
      </c>
      <c r="L13" s="81">
        <f t="shared" si="2"/>
        <v>503013008</v>
      </c>
      <c r="M13" s="96">
        <f t="shared" si="3"/>
        <v>0.20493531647617094</v>
      </c>
      <c r="N13" s="80">
        <f>SUM(N9:N12)</f>
        <v>538953115</v>
      </c>
      <c r="O13" s="81">
        <f>SUM(O9:O12)</f>
        <v>99972340</v>
      </c>
      <c r="P13" s="81">
        <f t="shared" si="4"/>
        <v>638925455</v>
      </c>
      <c r="Q13" s="96">
        <f t="shared" si="5"/>
        <v>0.26030815951603886</v>
      </c>
      <c r="R13" s="80">
        <f>SUM(R9:R12)</f>
        <v>0</v>
      </c>
      <c r="S13" s="81">
        <f>SUM(S9:S12)</f>
        <v>0</v>
      </c>
      <c r="T13" s="81">
        <f t="shared" si="6"/>
        <v>0</v>
      </c>
      <c r="U13" s="96">
        <f t="shared" si="7"/>
        <v>0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f t="shared" si="10"/>
        <v>962111747</v>
      </c>
      <c r="AA13" s="81">
        <f t="shared" si="11"/>
        <v>179826716</v>
      </c>
      <c r="AB13" s="81">
        <f t="shared" si="12"/>
        <v>1141938463</v>
      </c>
      <c r="AC13" s="96">
        <f t="shared" si="13"/>
        <v>0.46524347599220978</v>
      </c>
      <c r="AD13" s="80">
        <f>SUM(AD9:AD12)</f>
        <v>504013646</v>
      </c>
      <c r="AE13" s="81">
        <f>SUM(AE9:AE12)</f>
        <v>116208665</v>
      </c>
      <c r="AF13" s="81">
        <f t="shared" si="14"/>
        <v>620222311</v>
      </c>
      <c r="AG13" s="81">
        <f>SUM(AG9:AG12)</f>
        <v>2463560660</v>
      </c>
      <c r="AH13" s="81">
        <f>SUM(AH9:AH12)</f>
        <v>2614335928</v>
      </c>
      <c r="AI13" s="82">
        <f>SUM(AI9:AI12)</f>
        <v>1074702974</v>
      </c>
      <c r="AJ13" s="116">
        <f t="shared" si="15"/>
        <v>0.43623970436352072</v>
      </c>
      <c r="AK13" s="117">
        <f t="shared" si="16"/>
        <v>3.0155548532016629E-2</v>
      </c>
    </row>
    <row r="14" spans="1:37" ht="13" x14ac:dyDescent="0.3">
      <c r="A14" s="55" t="s">
        <v>101</v>
      </c>
      <c r="B14" s="56" t="s">
        <v>460</v>
      </c>
      <c r="C14" s="57" t="s">
        <v>461</v>
      </c>
      <c r="D14" s="77">
        <v>136326107</v>
      </c>
      <c r="E14" s="78">
        <v>21726655</v>
      </c>
      <c r="F14" s="79">
        <f t="shared" si="0"/>
        <v>158052762</v>
      </c>
      <c r="G14" s="77">
        <v>136326107</v>
      </c>
      <c r="H14" s="78">
        <v>21726655</v>
      </c>
      <c r="I14" s="79">
        <f t="shared" si="1"/>
        <v>158052762</v>
      </c>
      <c r="J14" s="77">
        <v>24462164</v>
      </c>
      <c r="K14" s="78">
        <v>1707723</v>
      </c>
      <c r="L14" s="78">
        <f t="shared" si="2"/>
        <v>26169887</v>
      </c>
      <c r="M14" s="95">
        <f t="shared" si="3"/>
        <v>0.16557690399614783</v>
      </c>
      <c r="N14" s="77">
        <v>18521890</v>
      </c>
      <c r="O14" s="78">
        <v>5717854</v>
      </c>
      <c r="P14" s="78">
        <f t="shared" si="4"/>
        <v>24239744</v>
      </c>
      <c r="Q14" s="95">
        <f t="shared" si="5"/>
        <v>0.15336488710016974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42984054</v>
      </c>
      <c r="AA14" s="78">
        <f t="shared" si="11"/>
        <v>7425577</v>
      </c>
      <c r="AB14" s="78">
        <f t="shared" si="12"/>
        <v>50409631</v>
      </c>
      <c r="AC14" s="95">
        <f t="shared" si="13"/>
        <v>0.3189417910963176</v>
      </c>
      <c r="AD14" s="77">
        <v>17403157</v>
      </c>
      <c r="AE14" s="78">
        <v>6749304</v>
      </c>
      <c r="AF14" s="78">
        <f t="shared" si="14"/>
        <v>24152461</v>
      </c>
      <c r="AG14" s="78">
        <v>142615973</v>
      </c>
      <c r="AH14" s="78">
        <v>143574466</v>
      </c>
      <c r="AI14" s="79">
        <v>44576356</v>
      </c>
      <c r="AJ14" s="114">
        <f t="shared" si="15"/>
        <v>0.31256215599356463</v>
      </c>
      <c r="AK14" s="115">
        <f t="shared" si="16"/>
        <v>3.6138346315930381E-3</v>
      </c>
    </row>
    <row r="15" spans="1:37" ht="13" x14ac:dyDescent="0.3">
      <c r="A15" s="55" t="s">
        <v>101</v>
      </c>
      <c r="B15" s="56" t="s">
        <v>462</v>
      </c>
      <c r="C15" s="57" t="s">
        <v>463</v>
      </c>
      <c r="D15" s="77">
        <v>564107286</v>
      </c>
      <c r="E15" s="78">
        <v>77642214</v>
      </c>
      <c r="F15" s="79">
        <f t="shared" si="0"/>
        <v>641749500</v>
      </c>
      <c r="G15" s="77">
        <v>564107286</v>
      </c>
      <c r="H15" s="78">
        <v>77642214</v>
      </c>
      <c r="I15" s="79">
        <f t="shared" si="1"/>
        <v>641749500</v>
      </c>
      <c r="J15" s="77">
        <v>135798439</v>
      </c>
      <c r="K15" s="78">
        <v>5399545</v>
      </c>
      <c r="L15" s="78">
        <f t="shared" si="2"/>
        <v>141197984</v>
      </c>
      <c r="M15" s="95">
        <f t="shared" si="3"/>
        <v>0.22002040359984698</v>
      </c>
      <c r="N15" s="77">
        <v>112836928</v>
      </c>
      <c r="O15" s="78">
        <v>8493434</v>
      </c>
      <c r="P15" s="78">
        <f t="shared" si="4"/>
        <v>121330362</v>
      </c>
      <c r="Q15" s="95">
        <f t="shared" si="5"/>
        <v>0.18906187227259233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248635367</v>
      </c>
      <c r="AA15" s="78">
        <f t="shared" si="11"/>
        <v>13892979</v>
      </c>
      <c r="AB15" s="78">
        <f t="shared" si="12"/>
        <v>262528346</v>
      </c>
      <c r="AC15" s="95">
        <f t="shared" si="13"/>
        <v>0.40908227587243934</v>
      </c>
      <c r="AD15" s="77">
        <v>98636048</v>
      </c>
      <c r="AE15" s="78">
        <v>8695597</v>
      </c>
      <c r="AF15" s="78">
        <f t="shared" si="14"/>
        <v>107331645</v>
      </c>
      <c r="AG15" s="78">
        <v>482880149</v>
      </c>
      <c r="AH15" s="78">
        <v>597315635</v>
      </c>
      <c r="AI15" s="79">
        <v>182178088</v>
      </c>
      <c r="AJ15" s="114">
        <f t="shared" si="15"/>
        <v>0.37727392268510918</v>
      </c>
      <c r="AK15" s="115">
        <f t="shared" si="16"/>
        <v>0.13042488075161796</v>
      </c>
    </row>
    <row r="16" spans="1:37" ht="13" x14ac:dyDescent="0.3">
      <c r="A16" s="55" t="s">
        <v>101</v>
      </c>
      <c r="B16" s="56" t="s">
        <v>464</v>
      </c>
      <c r="C16" s="57" t="s">
        <v>465</v>
      </c>
      <c r="D16" s="77">
        <v>108448371</v>
      </c>
      <c r="E16" s="78">
        <v>9687000</v>
      </c>
      <c r="F16" s="79">
        <f t="shared" si="0"/>
        <v>118135371</v>
      </c>
      <c r="G16" s="77">
        <v>108448371</v>
      </c>
      <c r="H16" s="78">
        <v>9687000</v>
      </c>
      <c r="I16" s="79">
        <f t="shared" si="1"/>
        <v>118135371</v>
      </c>
      <c r="J16" s="77">
        <v>22129385</v>
      </c>
      <c r="K16" s="78">
        <v>221996</v>
      </c>
      <c r="L16" s="78">
        <f t="shared" si="2"/>
        <v>22351381</v>
      </c>
      <c r="M16" s="95">
        <f t="shared" si="3"/>
        <v>0.1892014289268199</v>
      </c>
      <c r="N16" s="77">
        <v>18448816</v>
      </c>
      <c r="O16" s="78">
        <v>88855</v>
      </c>
      <c r="P16" s="78">
        <f t="shared" si="4"/>
        <v>18537671</v>
      </c>
      <c r="Q16" s="95">
        <f t="shared" si="5"/>
        <v>0.15691888757009109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40578201</v>
      </c>
      <c r="AA16" s="78">
        <f t="shared" si="11"/>
        <v>310851</v>
      </c>
      <c r="AB16" s="78">
        <f t="shared" si="12"/>
        <v>40889052</v>
      </c>
      <c r="AC16" s="95">
        <f t="shared" si="13"/>
        <v>0.346120316496911</v>
      </c>
      <c r="AD16" s="77">
        <v>23036125</v>
      </c>
      <c r="AE16" s="78">
        <v>0</v>
      </c>
      <c r="AF16" s="78">
        <f t="shared" si="14"/>
        <v>23036125</v>
      </c>
      <c r="AG16" s="78">
        <v>118431350</v>
      </c>
      <c r="AH16" s="78">
        <v>118853714</v>
      </c>
      <c r="AI16" s="79">
        <v>34585434</v>
      </c>
      <c r="AJ16" s="114">
        <f t="shared" si="15"/>
        <v>0.2920293824228129</v>
      </c>
      <c r="AK16" s="115">
        <f t="shared" si="16"/>
        <v>-0.19527824232591207</v>
      </c>
    </row>
    <row r="17" spans="1:37" ht="13" x14ac:dyDescent="0.3">
      <c r="A17" s="55" t="s">
        <v>101</v>
      </c>
      <c r="B17" s="56" t="s">
        <v>466</v>
      </c>
      <c r="C17" s="57" t="s">
        <v>467</v>
      </c>
      <c r="D17" s="77">
        <v>174508889</v>
      </c>
      <c r="E17" s="78">
        <v>20392250</v>
      </c>
      <c r="F17" s="79">
        <f t="shared" si="0"/>
        <v>194901139</v>
      </c>
      <c r="G17" s="77">
        <v>174508889</v>
      </c>
      <c r="H17" s="78">
        <v>20392250</v>
      </c>
      <c r="I17" s="79">
        <f t="shared" si="1"/>
        <v>194901139</v>
      </c>
      <c r="J17" s="77">
        <v>22492960</v>
      </c>
      <c r="K17" s="78">
        <v>2128037</v>
      </c>
      <c r="L17" s="78">
        <f t="shared" si="2"/>
        <v>24620997</v>
      </c>
      <c r="M17" s="95">
        <f t="shared" si="3"/>
        <v>0.1263255675483764</v>
      </c>
      <c r="N17" s="77">
        <v>35328280</v>
      </c>
      <c r="O17" s="78">
        <v>5463244</v>
      </c>
      <c r="P17" s="78">
        <f t="shared" si="4"/>
        <v>40791524</v>
      </c>
      <c r="Q17" s="95">
        <f t="shared" si="5"/>
        <v>0.20929341002978952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57821240</v>
      </c>
      <c r="AA17" s="78">
        <f t="shared" si="11"/>
        <v>7591281</v>
      </c>
      <c r="AB17" s="78">
        <f t="shared" si="12"/>
        <v>65412521</v>
      </c>
      <c r="AC17" s="95">
        <f t="shared" si="13"/>
        <v>0.33561897757816594</v>
      </c>
      <c r="AD17" s="77">
        <v>33131796</v>
      </c>
      <c r="AE17" s="78">
        <v>43588623</v>
      </c>
      <c r="AF17" s="78">
        <f t="shared" si="14"/>
        <v>76720419</v>
      </c>
      <c r="AG17" s="78">
        <v>285985783</v>
      </c>
      <c r="AH17" s="78">
        <v>297776938</v>
      </c>
      <c r="AI17" s="79">
        <v>145718582</v>
      </c>
      <c r="AJ17" s="114">
        <f t="shared" si="15"/>
        <v>0.50953086014069449</v>
      </c>
      <c r="AK17" s="115">
        <f t="shared" si="16"/>
        <v>-0.4683094209899975</v>
      </c>
    </row>
    <row r="18" spans="1:37" ht="13" x14ac:dyDescent="0.3">
      <c r="A18" s="55" t="s">
        <v>101</v>
      </c>
      <c r="B18" s="56" t="s">
        <v>468</v>
      </c>
      <c r="C18" s="57" t="s">
        <v>469</v>
      </c>
      <c r="D18" s="77">
        <v>88329336</v>
      </c>
      <c r="E18" s="78">
        <v>44447000</v>
      </c>
      <c r="F18" s="79">
        <f t="shared" si="0"/>
        <v>132776336</v>
      </c>
      <c r="G18" s="77">
        <v>88329336</v>
      </c>
      <c r="H18" s="78">
        <v>44447000</v>
      </c>
      <c r="I18" s="79">
        <f t="shared" si="1"/>
        <v>132776336</v>
      </c>
      <c r="J18" s="77">
        <v>16796381</v>
      </c>
      <c r="K18" s="78">
        <v>10489980</v>
      </c>
      <c r="L18" s="78">
        <f t="shared" si="2"/>
        <v>27286361</v>
      </c>
      <c r="M18" s="95">
        <f t="shared" si="3"/>
        <v>0.2055062055636179</v>
      </c>
      <c r="N18" s="77">
        <v>18707157</v>
      </c>
      <c r="O18" s="78">
        <v>16880531</v>
      </c>
      <c r="P18" s="78">
        <f t="shared" si="4"/>
        <v>35587688</v>
      </c>
      <c r="Q18" s="95">
        <f t="shared" si="5"/>
        <v>0.26802733884748858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35503538</v>
      </c>
      <c r="AA18" s="78">
        <f t="shared" si="11"/>
        <v>27370511</v>
      </c>
      <c r="AB18" s="78">
        <f t="shared" si="12"/>
        <v>62874049</v>
      </c>
      <c r="AC18" s="95">
        <f t="shared" si="13"/>
        <v>0.47353354441110651</v>
      </c>
      <c r="AD18" s="77">
        <v>19229445</v>
      </c>
      <c r="AE18" s="78">
        <v>3893652</v>
      </c>
      <c r="AF18" s="78">
        <f t="shared" si="14"/>
        <v>23123097</v>
      </c>
      <c r="AG18" s="78">
        <v>113951923</v>
      </c>
      <c r="AH18" s="78">
        <v>118242925</v>
      </c>
      <c r="AI18" s="79">
        <v>46244947</v>
      </c>
      <c r="AJ18" s="114">
        <f t="shared" si="15"/>
        <v>0.40582857912805914</v>
      </c>
      <c r="AK18" s="115">
        <f t="shared" si="16"/>
        <v>0.53905370028936872</v>
      </c>
    </row>
    <row r="19" spans="1:37" ht="13" x14ac:dyDescent="0.3">
      <c r="A19" s="55" t="s">
        <v>101</v>
      </c>
      <c r="B19" s="56" t="s">
        <v>470</v>
      </c>
      <c r="C19" s="57" t="s">
        <v>471</v>
      </c>
      <c r="D19" s="77">
        <v>106143480</v>
      </c>
      <c r="E19" s="78">
        <v>28196000</v>
      </c>
      <c r="F19" s="79">
        <f t="shared" si="0"/>
        <v>134339480</v>
      </c>
      <c r="G19" s="77">
        <v>106143480</v>
      </c>
      <c r="H19" s="78">
        <v>28196000</v>
      </c>
      <c r="I19" s="79">
        <f t="shared" si="1"/>
        <v>134339480</v>
      </c>
      <c r="J19" s="77">
        <v>16293333</v>
      </c>
      <c r="K19" s="78">
        <v>1679214</v>
      </c>
      <c r="L19" s="78">
        <f t="shared" si="2"/>
        <v>17972547</v>
      </c>
      <c r="M19" s="95">
        <f t="shared" si="3"/>
        <v>0.13378455090045011</v>
      </c>
      <c r="N19" s="77">
        <v>16537076</v>
      </c>
      <c r="O19" s="78">
        <v>7216105</v>
      </c>
      <c r="P19" s="78">
        <f t="shared" si="4"/>
        <v>23753181</v>
      </c>
      <c r="Q19" s="95">
        <f t="shared" si="5"/>
        <v>0.17681459687055509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32830409</v>
      </c>
      <c r="AA19" s="78">
        <f t="shared" si="11"/>
        <v>8895319</v>
      </c>
      <c r="AB19" s="78">
        <f t="shared" si="12"/>
        <v>41725728</v>
      </c>
      <c r="AC19" s="95">
        <f t="shared" si="13"/>
        <v>0.31059914777100522</v>
      </c>
      <c r="AD19" s="77">
        <v>15475836</v>
      </c>
      <c r="AE19" s="78">
        <v>8275471</v>
      </c>
      <c r="AF19" s="78">
        <f t="shared" si="14"/>
        <v>23751307</v>
      </c>
      <c r="AG19" s="78">
        <v>116647973</v>
      </c>
      <c r="AH19" s="78">
        <v>122697973</v>
      </c>
      <c r="AI19" s="79">
        <v>44280288</v>
      </c>
      <c r="AJ19" s="114">
        <f t="shared" si="15"/>
        <v>0.37960615055008284</v>
      </c>
      <c r="AK19" s="115">
        <f t="shared" si="16"/>
        <v>7.8900921115732103E-5</v>
      </c>
    </row>
    <row r="20" spans="1:37" ht="13" x14ac:dyDescent="0.3">
      <c r="A20" s="55" t="s">
        <v>116</v>
      </c>
      <c r="B20" s="56" t="s">
        <v>472</v>
      </c>
      <c r="C20" s="57" t="s">
        <v>473</v>
      </c>
      <c r="D20" s="77">
        <v>77274000</v>
      </c>
      <c r="E20" s="78">
        <v>515000</v>
      </c>
      <c r="F20" s="79">
        <f t="shared" si="0"/>
        <v>77789000</v>
      </c>
      <c r="G20" s="77">
        <v>77274000</v>
      </c>
      <c r="H20" s="78">
        <v>515000</v>
      </c>
      <c r="I20" s="79">
        <f t="shared" si="1"/>
        <v>77789000</v>
      </c>
      <c r="J20" s="77">
        <v>19033320</v>
      </c>
      <c r="K20" s="78">
        <v>0</v>
      </c>
      <c r="L20" s="78">
        <f t="shared" si="2"/>
        <v>19033320</v>
      </c>
      <c r="M20" s="95">
        <f t="shared" si="3"/>
        <v>0.24467881062875213</v>
      </c>
      <c r="N20" s="77">
        <v>22016257</v>
      </c>
      <c r="O20" s="78">
        <v>79870</v>
      </c>
      <c r="P20" s="78">
        <f t="shared" si="4"/>
        <v>22096127</v>
      </c>
      <c r="Q20" s="95">
        <f t="shared" si="5"/>
        <v>0.28405207677178007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41049577</v>
      </c>
      <c r="AA20" s="78">
        <f t="shared" si="11"/>
        <v>79870</v>
      </c>
      <c r="AB20" s="78">
        <f t="shared" si="12"/>
        <v>41129447</v>
      </c>
      <c r="AC20" s="95">
        <f t="shared" si="13"/>
        <v>0.5287308874005322</v>
      </c>
      <c r="AD20" s="77">
        <v>21311314</v>
      </c>
      <c r="AE20" s="78">
        <v>0</v>
      </c>
      <c r="AF20" s="78">
        <f t="shared" si="14"/>
        <v>21311314</v>
      </c>
      <c r="AG20" s="78">
        <v>80790224</v>
      </c>
      <c r="AH20" s="78">
        <v>86303057</v>
      </c>
      <c r="AI20" s="79">
        <v>36783289</v>
      </c>
      <c r="AJ20" s="114">
        <f t="shared" si="15"/>
        <v>0.45529381129083141</v>
      </c>
      <c r="AK20" s="115">
        <f t="shared" si="16"/>
        <v>3.6826119684595593E-2</v>
      </c>
    </row>
    <row r="21" spans="1:37" ht="14" x14ac:dyDescent="0.3">
      <c r="A21" s="58" t="s">
        <v>0</v>
      </c>
      <c r="B21" s="59" t="s">
        <v>474</v>
      </c>
      <c r="C21" s="60" t="s">
        <v>0</v>
      </c>
      <c r="D21" s="80">
        <f>SUM(D14:D20)</f>
        <v>1255137469</v>
      </c>
      <c r="E21" s="81">
        <f>SUM(E14:E20)</f>
        <v>202606119</v>
      </c>
      <c r="F21" s="82">
        <f t="shared" si="0"/>
        <v>1457743588</v>
      </c>
      <c r="G21" s="80">
        <f>SUM(G14:G20)</f>
        <v>1255137469</v>
      </c>
      <c r="H21" s="81">
        <f>SUM(H14:H20)</f>
        <v>202606119</v>
      </c>
      <c r="I21" s="82">
        <f t="shared" si="1"/>
        <v>1457743588</v>
      </c>
      <c r="J21" s="80">
        <f>SUM(J14:J20)</f>
        <v>257005982</v>
      </c>
      <c r="K21" s="81">
        <f>SUM(K14:K20)</f>
        <v>21626495</v>
      </c>
      <c r="L21" s="81">
        <f t="shared" si="2"/>
        <v>278632477</v>
      </c>
      <c r="M21" s="96">
        <f t="shared" si="3"/>
        <v>0.19113956617177039</v>
      </c>
      <c r="N21" s="80">
        <f>SUM(N14:N20)</f>
        <v>242396404</v>
      </c>
      <c r="O21" s="81">
        <f>SUM(O14:O20)</f>
        <v>43939893</v>
      </c>
      <c r="P21" s="81">
        <f t="shared" si="4"/>
        <v>286336297</v>
      </c>
      <c r="Q21" s="96">
        <f t="shared" si="5"/>
        <v>0.19642432273898638</v>
      </c>
      <c r="R21" s="80">
        <f>SUM(R14:R20)</f>
        <v>0</v>
      </c>
      <c r="S21" s="81">
        <f>SUM(S14:S20)</f>
        <v>0</v>
      </c>
      <c r="T21" s="81">
        <f t="shared" si="6"/>
        <v>0</v>
      </c>
      <c r="U21" s="96">
        <f t="shared" si="7"/>
        <v>0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f t="shared" si="10"/>
        <v>499402386</v>
      </c>
      <c r="AA21" s="81">
        <f t="shared" si="11"/>
        <v>65566388</v>
      </c>
      <c r="AB21" s="81">
        <f t="shared" si="12"/>
        <v>564968774</v>
      </c>
      <c r="AC21" s="96">
        <f t="shared" si="13"/>
        <v>0.38756388891075677</v>
      </c>
      <c r="AD21" s="80">
        <f>SUM(AD14:AD20)</f>
        <v>228223721</v>
      </c>
      <c r="AE21" s="81">
        <f>SUM(AE14:AE20)</f>
        <v>71202647</v>
      </c>
      <c r="AF21" s="81">
        <f t="shared" si="14"/>
        <v>299426368</v>
      </c>
      <c r="AG21" s="81">
        <f>SUM(AG14:AG20)</f>
        <v>1341303375</v>
      </c>
      <c r="AH21" s="81">
        <f>SUM(AH14:AH20)</f>
        <v>1484764708</v>
      </c>
      <c r="AI21" s="82">
        <f>SUM(AI14:AI20)</f>
        <v>534366984</v>
      </c>
      <c r="AJ21" s="116">
        <f t="shared" si="15"/>
        <v>0.39839382645257265</v>
      </c>
      <c r="AK21" s="117">
        <f t="shared" si="16"/>
        <v>-4.3717161876672184E-2</v>
      </c>
    </row>
    <row r="22" spans="1:37" ht="13" x14ac:dyDescent="0.3">
      <c r="A22" s="55" t="s">
        <v>101</v>
      </c>
      <c r="B22" s="56" t="s">
        <v>475</v>
      </c>
      <c r="C22" s="57" t="s">
        <v>476</v>
      </c>
      <c r="D22" s="77">
        <v>163026782</v>
      </c>
      <c r="E22" s="78">
        <v>82779004</v>
      </c>
      <c r="F22" s="79">
        <f t="shared" si="0"/>
        <v>245805786</v>
      </c>
      <c r="G22" s="77">
        <v>163026782</v>
      </c>
      <c r="H22" s="78">
        <v>82779004</v>
      </c>
      <c r="I22" s="79">
        <f t="shared" si="1"/>
        <v>245805786</v>
      </c>
      <c r="J22" s="77">
        <v>31643916</v>
      </c>
      <c r="K22" s="78">
        <v>7836963</v>
      </c>
      <c r="L22" s="78">
        <f t="shared" si="2"/>
        <v>39480879</v>
      </c>
      <c r="M22" s="95">
        <f t="shared" si="3"/>
        <v>0.16061818414640572</v>
      </c>
      <c r="N22" s="77">
        <v>29167836</v>
      </c>
      <c r="O22" s="78">
        <v>6777984</v>
      </c>
      <c r="P22" s="78">
        <f t="shared" si="4"/>
        <v>35945820</v>
      </c>
      <c r="Q22" s="95">
        <f t="shared" si="5"/>
        <v>0.14623667158103432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60811752</v>
      </c>
      <c r="AA22" s="78">
        <f t="shared" si="11"/>
        <v>14614947</v>
      </c>
      <c r="AB22" s="78">
        <f t="shared" si="12"/>
        <v>75426699</v>
      </c>
      <c r="AC22" s="95">
        <f t="shared" si="13"/>
        <v>0.30685485572744003</v>
      </c>
      <c r="AD22" s="77">
        <v>24238538</v>
      </c>
      <c r="AE22" s="78">
        <v>3724209</v>
      </c>
      <c r="AF22" s="78">
        <f t="shared" si="14"/>
        <v>27962747</v>
      </c>
      <c r="AG22" s="78">
        <v>208441548</v>
      </c>
      <c r="AH22" s="78">
        <v>210690811</v>
      </c>
      <c r="AI22" s="79">
        <v>66349612</v>
      </c>
      <c r="AJ22" s="114">
        <f t="shared" si="15"/>
        <v>0.31831279625691516</v>
      </c>
      <c r="AK22" s="115">
        <f t="shared" si="16"/>
        <v>0.28548958369504973</v>
      </c>
    </row>
    <row r="23" spans="1:37" ht="13" x14ac:dyDescent="0.3">
      <c r="A23" s="55" t="s">
        <v>101</v>
      </c>
      <c r="B23" s="56" t="s">
        <v>477</v>
      </c>
      <c r="C23" s="57" t="s">
        <v>478</v>
      </c>
      <c r="D23" s="77">
        <v>269046500</v>
      </c>
      <c r="E23" s="78">
        <v>40153650</v>
      </c>
      <c r="F23" s="79">
        <f t="shared" si="0"/>
        <v>309200150</v>
      </c>
      <c r="G23" s="77">
        <v>269046500</v>
      </c>
      <c r="H23" s="78">
        <v>40153650</v>
      </c>
      <c r="I23" s="79">
        <f t="shared" si="1"/>
        <v>309200150</v>
      </c>
      <c r="J23" s="77">
        <v>23507339</v>
      </c>
      <c r="K23" s="78">
        <v>2430556</v>
      </c>
      <c r="L23" s="78">
        <f t="shared" si="2"/>
        <v>25937895</v>
      </c>
      <c r="M23" s="95">
        <f t="shared" si="3"/>
        <v>8.3887071206142694E-2</v>
      </c>
      <c r="N23" s="77">
        <v>50186334</v>
      </c>
      <c r="O23" s="78">
        <v>7114395</v>
      </c>
      <c r="P23" s="78">
        <f t="shared" si="4"/>
        <v>57300729</v>
      </c>
      <c r="Q23" s="95">
        <f t="shared" si="5"/>
        <v>0.18531921475458535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73693673</v>
      </c>
      <c r="AA23" s="78">
        <f t="shared" si="11"/>
        <v>9544951</v>
      </c>
      <c r="AB23" s="78">
        <f t="shared" si="12"/>
        <v>83238624</v>
      </c>
      <c r="AC23" s="95">
        <f t="shared" si="13"/>
        <v>0.26920628596072804</v>
      </c>
      <c r="AD23" s="77">
        <v>39437316</v>
      </c>
      <c r="AE23" s="78">
        <v>5357555</v>
      </c>
      <c r="AF23" s="78">
        <f t="shared" si="14"/>
        <v>44794871</v>
      </c>
      <c r="AG23" s="78">
        <v>265711706</v>
      </c>
      <c r="AH23" s="78">
        <v>269965328</v>
      </c>
      <c r="AI23" s="79">
        <v>93561238</v>
      </c>
      <c r="AJ23" s="114">
        <f t="shared" si="15"/>
        <v>0.35211560457182117</v>
      </c>
      <c r="AK23" s="115">
        <f t="shared" si="16"/>
        <v>0.27918057850864231</v>
      </c>
    </row>
    <row r="24" spans="1:37" ht="13" x14ac:dyDescent="0.3">
      <c r="A24" s="55" t="s">
        <v>101</v>
      </c>
      <c r="B24" s="56" t="s">
        <v>479</v>
      </c>
      <c r="C24" s="57" t="s">
        <v>480</v>
      </c>
      <c r="D24" s="77">
        <v>391758474</v>
      </c>
      <c r="E24" s="78">
        <v>42360000</v>
      </c>
      <c r="F24" s="79">
        <f t="shared" si="0"/>
        <v>434118474</v>
      </c>
      <c r="G24" s="77">
        <v>391758474</v>
      </c>
      <c r="H24" s="78">
        <v>42360000</v>
      </c>
      <c r="I24" s="79">
        <f t="shared" si="1"/>
        <v>434118474</v>
      </c>
      <c r="J24" s="77">
        <v>14893006</v>
      </c>
      <c r="K24" s="78">
        <v>4553618</v>
      </c>
      <c r="L24" s="78">
        <f t="shared" si="2"/>
        <v>19446624</v>
      </c>
      <c r="M24" s="95">
        <f t="shared" si="3"/>
        <v>4.4795661011192076E-2</v>
      </c>
      <c r="N24" s="77">
        <v>22336756</v>
      </c>
      <c r="O24" s="78">
        <v>4981105</v>
      </c>
      <c r="P24" s="78">
        <f t="shared" si="4"/>
        <v>27317861</v>
      </c>
      <c r="Q24" s="95">
        <f t="shared" si="5"/>
        <v>6.2927202218074685E-2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37229762</v>
      </c>
      <c r="AA24" s="78">
        <f t="shared" si="11"/>
        <v>9534723</v>
      </c>
      <c r="AB24" s="78">
        <f t="shared" si="12"/>
        <v>46764485</v>
      </c>
      <c r="AC24" s="95">
        <f t="shared" si="13"/>
        <v>0.10772286322926676</v>
      </c>
      <c r="AD24" s="77">
        <v>1166419</v>
      </c>
      <c r="AE24" s="78">
        <v>0</v>
      </c>
      <c r="AF24" s="78">
        <f t="shared" si="14"/>
        <v>1166419</v>
      </c>
      <c r="AG24" s="78">
        <v>0</v>
      </c>
      <c r="AH24" s="78">
        <v>406289693</v>
      </c>
      <c r="AI24" s="79">
        <v>20280707</v>
      </c>
      <c r="AJ24" s="114">
        <f t="shared" si="15"/>
        <v>0</v>
      </c>
      <c r="AK24" s="115">
        <f t="shared" si="16"/>
        <v>22.420281219698925</v>
      </c>
    </row>
    <row r="25" spans="1:37" ht="13" x14ac:dyDescent="0.3">
      <c r="A25" s="55" t="s">
        <v>101</v>
      </c>
      <c r="B25" s="56" t="s">
        <v>481</v>
      </c>
      <c r="C25" s="57" t="s">
        <v>482</v>
      </c>
      <c r="D25" s="77">
        <v>104364248</v>
      </c>
      <c r="E25" s="78">
        <v>14350000</v>
      </c>
      <c r="F25" s="79">
        <f t="shared" si="0"/>
        <v>118714248</v>
      </c>
      <c r="G25" s="77">
        <v>104364248</v>
      </c>
      <c r="H25" s="78">
        <v>14350000</v>
      </c>
      <c r="I25" s="79">
        <f t="shared" si="1"/>
        <v>118714248</v>
      </c>
      <c r="J25" s="77">
        <v>11996212</v>
      </c>
      <c r="K25" s="78">
        <v>828632</v>
      </c>
      <c r="L25" s="78">
        <f t="shared" si="2"/>
        <v>12824844</v>
      </c>
      <c r="M25" s="95">
        <f t="shared" si="3"/>
        <v>0.10803121121569165</v>
      </c>
      <c r="N25" s="77">
        <v>19949003</v>
      </c>
      <c r="O25" s="78">
        <v>1801033</v>
      </c>
      <c r="P25" s="78">
        <f t="shared" si="4"/>
        <v>21750036</v>
      </c>
      <c r="Q25" s="95">
        <f t="shared" si="5"/>
        <v>0.18321335784395484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31945215</v>
      </c>
      <c r="AA25" s="78">
        <f t="shared" si="11"/>
        <v>2629665</v>
      </c>
      <c r="AB25" s="78">
        <f t="shared" si="12"/>
        <v>34574880</v>
      </c>
      <c r="AC25" s="95">
        <f t="shared" si="13"/>
        <v>0.29124456905964646</v>
      </c>
      <c r="AD25" s="77">
        <v>0</v>
      </c>
      <c r="AE25" s="78">
        <v>0</v>
      </c>
      <c r="AF25" s="78">
        <f t="shared" si="14"/>
        <v>0</v>
      </c>
      <c r="AG25" s="78">
        <v>115352936</v>
      </c>
      <c r="AH25" s="78">
        <v>115857936</v>
      </c>
      <c r="AI25" s="79">
        <v>0</v>
      </c>
      <c r="AJ25" s="114">
        <f t="shared" si="15"/>
        <v>0</v>
      </c>
      <c r="AK25" s="115">
        <f t="shared" si="16"/>
        <v>0</v>
      </c>
    </row>
    <row r="26" spans="1:37" ht="13" x14ac:dyDescent="0.3">
      <c r="A26" s="55" t="s">
        <v>101</v>
      </c>
      <c r="B26" s="56" t="s">
        <v>483</v>
      </c>
      <c r="C26" s="57" t="s">
        <v>484</v>
      </c>
      <c r="D26" s="77">
        <v>101322853</v>
      </c>
      <c r="E26" s="78">
        <v>18492000</v>
      </c>
      <c r="F26" s="79">
        <f t="shared" si="0"/>
        <v>119814853</v>
      </c>
      <c r="G26" s="77">
        <v>101322853</v>
      </c>
      <c r="H26" s="78">
        <v>18492000</v>
      </c>
      <c r="I26" s="79">
        <f t="shared" si="1"/>
        <v>119814853</v>
      </c>
      <c r="J26" s="77">
        <v>23492617</v>
      </c>
      <c r="K26" s="78">
        <v>19061755</v>
      </c>
      <c r="L26" s="78">
        <f t="shared" si="2"/>
        <v>42554372</v>
      </c>
      <c r="M26" s="95">
        <f t="shared" si="3"/>
        <v>0.35516775203154488</v>
      </c>
      <c r="N26" s="77">
        <v>17902933</v>
      </c>
      <c r="O26" s="78">
        <v>5206686</v>
      </c>
      <c r="P26" s="78">
        <f t="shared" si="4"/>
        <v>23109619</v>
      </c>
      <c r="Q26" s="95">
        <f t="shared" si="5"/>
        <v>0.19287774780310418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41395550</v>
      </c>
      <c r="AA26" s="78">
        <f t="shared" si="11"/>
        <v>24268441</v>
      </c>
      <c r="AB26" s="78">
        <f t="shared" si="12"/>
        <v>65663991</v>
      </c>
      <c r="AC26" s="95">
        <f t="shared" si="13"/>
        <v>0.54804549983464901</v>
      </c>
      <c r="AD26" s="77">
        <v>12268936</v>
      </c>
      <c r="AE26" s="78">
        <v>4958768</v>
      </c>
      <c r="AF26" s="78">
        <f t="shared" si="14"/>
        <v>17227704</v>
      </c>
      <c r="AG26" s="78">
        <v>115281855</v>
      </c>
      <c r="AH26" s="78">
        <v>131474069</v>
      </c>
      <c r="AI26" s="79">
        <v>40480575</v>
      </c>
      <c r="AJ26" s="114">
        <f t="shared" si="15"/>
        <v>0.3511443756695275</v>
      </c>
      <c r="AK26" s="115">
        <f t="shared" si="16"/>
        <v>0.34142187490567522</v>
      </c>
    </row>
    <row r="27" spans="1:37" ht="13" x14ac:dyDescent="0.3">
      <c r="A27" s="55" t="s">
        <v>101</v>
      </c>
      <c r="B27" s="56" t="s">
        <v>485</v>
      </c>
      <c r="C27" s="57" t="s">
        <v>486</v>
      </c>
      <c r="D27" s="77">
        <v>133279703</v>
      </c>
      <c r="E27" s="78">
        <v>15858400</v>
      </c>
      <c r="F27" s="79">
        <f t="shared" si="0"/>
        <v>149138103</v>
      </c>
      <c r="G27" s="77">
        <v>133279703</v>
      </c>
      <c r="H27" s="78">
        <v>15858400</v>
      </c>
      <c r="I27" s="79">
        <f t="shared" si="1"/>
        <v>149138103</v>
      </c>
      <c r="J27" s="77">
        <v>24363746</v>
      </c>
      <c r="K27" s="78">
        <v>4768563</v>
      </c>
      <c r="L27" s="78">
        <f t="shared" si="2"/>
        <v>29132309</v>
      </c>
      <c r="M27" s="95">
        <f t="shared" si="3"/>
        <v>0.19533780042783566</v>
      </c>
      <c r="N27" s="77">
        <v>20898099</v>
      </c>
      <c r="O27" s="78">
        <v>4617992</v>
      </c>
      <c r="P27" s="78">
        <f t="shared" si="4"/>
        <v>25516091</v>
      </c>
      <c r="Q27" s="95">
        <f t="shared" si="5"/>
        <v>0.17109035509188419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45261845</v>
      </c>
      <c r="AA27" s="78">
        <f t="shared" si="11"/>
        <v>9386555</v>
      </c>
      <c r="AB27" s="78">
        <f t="shared" si="12"/>
        <v>54648400</v>
      </c>
      <c r="AC27" s="95">
        <f t="shared" si="13"/>
        <v>0.36642815551971986</v>
      </c>
      <c r="AD27" s="77">
        <v>24106752</v>
      </c>
      <c r="AE27" s="78">
        <v>0</v>
      </c>
      <c r="AF27" s="78">
        <f t="shared" si="14"/>
        <v>24106752</v>
      </c>
      <c r="AG27" s="78">
        <v>141579649</v>
      </c>
      <c r="AH27" s="78">
        <v>138031136</v>
      </c>
      <c r="AI27" s="79">
        <v>42263098</v>
      </c>
      <c r="AJ27" s="114">
        <f t="shared" si="15"/>
        <v>0.29851110875405545</v>
      </c>
      <c r="AK27" s="115">
        <f t="shared" si="16"/>
        <v>5.846241750029213E-2</v>
      </c>
    </row>
    <row r="28" spans="1:37" ht="13" x14ac:dyDescent="0.3">
      <c r="A28" s="55" t="s">
        <v>101</v>
      </c>
      <c r="B28" s="56" t="s">
        <v>487</v>
      </c>
      <c r="C28" s="57" t="s">
        <v>488</v>
      </c>
      <c r="D28" s="77">
        <v>197675055</v>
      </c>
      <c r="E28" s="78">
        <v>36202372</v>
      </c>
      <c r="F28" s="79">
        <f t="shared" si="0"/>
        <v>233877427</v>
      </c>
      <c r="G28" s="77">
        <v>197675055</v>
      </c>
      <c r="H28" s="78">
        <v>36202372</v>
      </c>
      <c r="I28" s="79">
        <f t="shared" si="1"/>
        <v>233877427</v>
      </c>
      <c r="J28" s="77">
        <v>17017926</v>
      </c>
      <c r="K28" s="78">
        <v>1809890</v>
      </c>
      <c r="L28" s="78">
        <f t="shared" si="2"/>
        <v>18827816</v>
      </c>
      <c r="M28" s="95">
        <f t="shared" si="3"/>
        <v>8.0502920874018336E-2</v>
      </c>
      <c r="N28" s="77">
        <v>47846093</v>
      </c>
      <c r="O28" s="78">
        <v>8617562</v>
      </c>
      <c r="P28" s="78">
        <f t="shared" si="4"/>
        <v>56463655</v>
      </c>
      <c r="Q28" s="95">
        <f t="shared" si="5"/>
        <v>0.24142413282150568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64864019</v>
      </c>
      <c r="AA28" s="78">
        <f t="shared" si="11"/>
        <v>10427452</v>
      </c>
      <c r="AB28" s="78">
        <f t="shared" si="12"/>
        <v>75291471</v>
      </c>
      <c r="AC28" s="95">
        <f t="shared" si="13"/>
        <v>0.32192705369552405</v>
      </c>
      <c r="AD28" s="77">
        <v>31455890</v>
      </c>
      <c r="AE28" s="78">
        <v>942603</v>
      </c>
      <c r="AF28" s="78">
        <f t="shared" si="14"/>
        <v>32398493</v>
      </c>
      <c r="AG28" s="78">
        <v>216499559</v>
      </c>
      <c r="AH28" s="78">
        <v>213599113</v>
      </c>
      <c r="AI28" s="79">
        <v>54790824</v>
      </c>
      <c r="AJ28" s="114">
        <f t="shared" si="15"/>
        <v>0.25307591504147131</v>
      </c>
      <c r="AK28" s="115">
        <f t="shared" si="16"/>
        <v>0.74278646232094814</v>
      </c>
    </row>
    <row r="29" spans="1:37" ht="13" x14ac:dyDescent="0.3">
      <c r="A29" s="55" t="s">
        <v>101</v>
      </c>
      <c r="B29" s="56" t="s">
        <v>489</v>
      </c>
      <c r="C29" s="57" t="s">
        <v>490</v>
      </c>
      <c r="D29" s="77">
        <v>259296909</v>
      </c>
      <c r="E29" s="78">
        <v>80196000</v>
      </c>
      <c r="F29" s="79">
        <f t="shared" si="0"/>
        <v>339492909</v>
      </c>
      <c r="G29" s="77">
        <v>259296909</v>
      </c>
      <c r="H29" s="78">
        <v>80196000</v>
      </c>
      <c r="I29" s="79">
        <f t="shared" si="1"/>
        <v>339492909</v>
      </c>
      <c r="J29" s="77">
        <v>15745573</v>
      </c>
      <c r="K29" s="78">
        <v>4166359</v>
      </c>
      <c r="L29" s="78">
        <f t="shared" si="2"/>
        <v>19911932</v>
      </c>
      <c r="M29" s="95">
        <f t="shared" si="3"/>
        <v>5.8651982035948798E-2</v>
      </c>
      <c r="N29" s="77">
        <v>44372134</v>
      </c>
      <c r="O29" s="78">
        <v>14225506</v>
      </c>
      <c r="P29" s="78">
        <f t="shared" si="4"/>
        <v>58597640</v>
      </c>
      <c r="Q29" s="95">
        <f t="shared" si="5"/>
        <v>0.17260342836792505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60117707</v>
      </c>
      <c r="AA29" s="78">
        <f t="shared" si="11"/>
        <v>18391865</v>
      </c>
      <c r="AB29" s="78">
        <f t="shared" si="12"/>
        <v>78509572</v>
      </c>
      <c r="AC29" s="95">
        <f t="shared" si="13"/>
        <v>0.23125541040387385</v>
      </c>
      <c r="AD29" s="77">
        <v>35525619</v>
      </c>
      <c r="AE29" s="78">
        <v>15161516</v>
      </c>
      <c r="AF29" s="78">
        <f t="shared" si="14"/>
        <v>50687135</v>
      </c>
      <c r="AG29" s="78">
        <v>282755637</v>
      </c>
      <c r="AH29" s="78">
        <v>295058643</v>
      </c>
      <c r="AI29" s="79">
        <v>107365177</v>
      </c>
      <c r="AJ29" s="114">
        <f t="shared" si="15"/>
        <v>0.37971012050946307</v>
      </c>
      <c r="AK29" s="115">
        <f t="shared" si="16"/>
        <v>0.15606534084043222</v>
      </c>
    </row>
    <row r="30" spans="1:37" ht="13" x14ac:dyDescent="0.3">
      <c r="A30" s="55" t="s">
        <v>116</v>
      </c>
      <c r="B30" s="56" t="s">
        <v>491</v>
      </c>
      <c r="C30" s="57" t="s">
        <v>492</v>
      </c>
      <c r="D30" s="77">
        <v>76441904</v>
      </c>
      <c r="E30" s="78">
        <v>400000</v>
      </c>
      <c r="F30" s="79">
        <f t="shared" si="0"/>
        <v>76841904</v>
      </c>
      <c r="G30" s="77">
        <v>76441904</v>
      </c>
      <c r="H30" s="78">
        <v>400000</v>
      </c>
      <c r="I30" s="79">
        <f t="shared" si="1"/>
        <v>76841904</v>
      </c>
      <c r="J30" s="77">
        <v>19285931</v>
      </c>
      <c r="K30" s="78">
        <v>-761</v>
      </c>
      <c r="L30" s="78">
        <f t="shared" si="2"/>
        <v>19285170</v>
      </c>
      <c r="M30" s="95">
        <f t="shared" si="3"/>
        <v>0.2509720477514456</v>
      </c>
      <c r="N30" s="77">
        <v>20208362</v>
      </c>
      <c r="O30" s="78">
        <v>0</v>
      </c>
      <c r="P30" s="78">
        <f t="shared" si="4"/>
        <v>20208362</v>
      </c>
      <c r="Q30" s="95">
        <f t="shared" si="5"/>
        <v>0.26298622168446006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39494293</v>
      </c>
      <c r="AA30" s="78">
        <f t="shared" si="11"/>
        <v>-761</v>
      </c>
      <c r="AB30" s="78">
        <f t="shared" si="12"/>
        <v>39493532</v>
      </c>
      <c r="AC30" s="95">
        <f t="shared" si="13"/>
        <v>0.51395826943590572</v>
      </c>
      <c r="AD30" s="77">
        <v>22716260</v>
      </c>
      <c r="AE30" s="78">
        <v>23201</v>
      </c>
      <c r="AF30" s="78">
        <f t="shared" si="14"/>
        <v>22739461</v>
      </c>
      <c r="AG30" s="78">
        <v>67617896</v>
      </c>
      <c r="AH30" s="78">
        <v>75676421</v>
      </c>
      <c r="AI30" s="79">
        <v>41172524</v>
      </c>
      <c r="AJ30" s="114">
        <f t="shared" si="15"/>
        <v>0.608899809600701</v>
      </c>
      <c r="AK30" s="115">
        <f t="shared" si="16"/>
        <v>-0.11130866294500119</v>
      </c>
    </row>
    <row r="31" spans="1:37" ht="14" x14ac:dyDescent="0.3">
      <c r="A31" s="58" t="s">
        <v>0</v>
      </c>
      <c r="B31" s="59" t="s">
        <v>493</v>
      </c>
      <c r="C31" s="60" t="s">
        <v>0</v>
      </c>
      <c r="D31" s="80">
        <f>SUM(D22:D30)</f>
        <v>1696212428</v>
      </c>
      <c r="E31" s="81">
        <f>SUM(E22:E30)</f>
        <v>330791426</v>
      </c>
      <c r="F31" s="82">
        <f t="shared" si="0"/>
        <v>2027003854</v>
      </c>
      <c r="G31" s="80">
        <f>SUM(G22:G30)</f>
        <v>1696212428</v>
      </c>
      <c r="H31" s="81">
        <f>SUM(H22:H30)</f>
        <v>330791426</v>
      </c>
      <c r="I31" s="82">
        <f t="shared" si="1"/>
        <v>2027003854</v>
      </c>
      <c r="J31" s="80">
        <f>SUM(J22:J30)</f>
        <v>181946266</v>
      </c>
      <c r="K31" s="81">
        <f>SUM(K22:K30)</f>
        <v>45455575</v>
      </c>
      <c r="L31" s="81">
        <f t="shared" si="2"/>
        <v>227401841</v>
      </c>
      <c r="M31" s="96">
        <f t="shared" si="3"/>
        <v>0.11218619074219087</v>
      </c>
      <c r="N31" s="80">
        <f>SUM(N22:N30)</f>
        <v>272867550</v>
      </c>
      <c r="O31" s="81">
        <f>SUM(O22:O30)</f>
        <v>53342263</v>
      </c>
      <c r="P31" s="81">
        <f t="shared" si="4"/>
        <v>326209813</v>
      </c>
      <c r="Q31" s="96">
        <f t="shared" si="5"/>
        <v>0.1609320141924111</v>
      </c>
      <c r="R31" s="80">
        <f>SUM(R22:R30)</f>
        <v>0</v>
      </c>
      <c r="S31" s="81">
        <f>SUM(S22:S30)</f>
        <v>0</v>
      </c>
      <c r="T31" s="81">
        <f t="shared" si="6"/>
        <v>0</v>
      </c>
      <c r="U31" s="96">
        <f t="shared" si="7"/>
        <v>0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f t="shared" si="10"/>
        <v>454813816</v>
      </c>
      <c r="AA31" s="81">
        <f t="shared" si="11"/>
        <v>98797838</v>
      </c>
      <c r="AB31" s="81">
        <f t="shared" si="12"/>
        <v>553611654</v>
      </c>
      <c r="AC31" s="96">
        <f t="shared" si="13"/>
        <v>0.27311820493460198</v>
      </c>
      <c r="AD31" s="80">
        <f>SUM(AD22:AD30)</f>
        <v>190915730</v>
      </c>
      <c r="AE31" s="81">
        <f>SUM(AE22:AE30)</f>
        <v>30167852</v>
      </c>
      <c r="AF31" s="81">
        <f t="shared" si="14"/>
        <v>221083582</v>
      </c>
      <c r="AG31" s="81">
        <f>SUM(AG22:AG30)</f>
        <v>1413240786</v>
      </c>
      <c r="AH31" s="81">
        <f>SUM(AH22:AH30)</f>
        <v>1856643150</v>
      </c>
      <c r="AI31" s="82">
        <f>SUM(AI22:AI30)</f>
        <v>466263755</v>
      </c>
      <c r="AJ31" s="116">
        <f t="shared" si="15"/>
        <v>0.32992520426734984</v>
      </c>
      <c r="AK31" s="117">
        <f t="shared" si="16"/>
        <v>0.4755044678080167</v>
      </c>
    </row>
    <row r="32" spans="1:37" ht="13" x14ac:dyDescent="0.3">
      <c r="A32" s="55" t="s">
        <v>101</v>
      </c>
      <c r="B32" s="56" t="s">
        <v>494</v>
      </c>
      <c r="C32" s="57" t="s">
        <v>495</v>
      </c>
      <c r="D32" s="77">
        <v>430511545</v>
      </c>
      <c r="E32" s="78">
        <v>37490432</v>
      </c>
      <c r="F32" s="79">
        <f t="shared" si="0"/>
        <v>468001977</v>
      </c>
      <c r="G32" s="77">
        <v>430511545</v>
      </c>
      <c r="H32" s="78">
        <v>37490432</v>
      </c>
      <c r="I32" s="79">
        <f t="shared" si="1"/>
        <v>468001977</v>
      </c>
      <c r="J32" s="77">
        <v>40473881</v>
      </c>
      <c r="K32" s="78">
        <v>2518109</v>
      </c>
      <c r="L32" s="78">
        <f t="shared" si="2"/>
        <v>42991990</v>
      </c>
      <c r="M32" s="95">
        <f t="shared" si="3"/>
        <v>9.1862838434120547E-2</v>
      </c>
      <c r="N32" s="77">
        <v>52672155</v>
      </c>
      <c r="O32" s="78">
        <v>23735</v>
      </c>
      <c r="P32" s="78">
        <f t="shared" si="4"/>
        <v>52695890</v>
      </c>
      <c r="Q32" s="95">
        <f t="shared" si="5"/>
        <v>0.11259757990295841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93146036</v>
      </c>
      <c r="AA32" s="78">
        <f t="shared" si="11"/>
        <v>2541844</v>
      </c>
      <c r="AB32" s="78">
        <f t="shared" si="12"/>
        <v>95687880</v>
      </c>
      <c r="AC32" s="95">
        <f t="shared" si="13"/>
        <v>0.20446041833707895</v>
      </c>
      <c r="AD32" s="77">
        <v>48189837</v>
      </c>
      <c r="AE32" s="78">
        <v>0</v>
      </c>
      <c r="AF32" s="78">
        <f t="shared" si="14"/>
        <v>48189837</v>
      </c>
      <c r="AG32" s="78">
        <v>456195732</v>
      </c>
      <c r="AH32" s="78">
        <v>456195732</v>
      </c>
      <c r="AI32" s="79">
        <v>103979986</v>
      </c>
      <c r="AJ32" s="114">
        <f t="shared" si="15"/>
        <v>0.22792844979970134</v>
      </c>
      <c r="AK32" s="115">
        <f t="shared" si="16"/>
        <v>9.3506292623483978E-2</v>
      </c>
    </row>
    <row r="33" spans="1:37" ht="13" x14ac:dyDescent="0.3">
      <c r="A33" s="55" t="s">
        <v>101</v>
      </c>
      <c r="B33" s="56" t="s">
        <v>496</v>
      </c>
      <c r="C33" s="57" t="s">
        <v>497</v>
      </c>
      <c r="D33" s="77">
        <v>82888743</v>
      </c>
      <c r="E33" s="78">
        <v>21979000</v>
      </c>
      <c r="F33" s="79">
        <f t="shared" si="0"/>
        <v>104867743</v>
      </c>
      <c r="G33" s="77">
        <v>82888743</v>
      </c>
      <c r="H33" s="78">
        <v>21979000</v>
      </c>
      <c r="I33" s="79">
        <f t="shared" si="1"/>
        <v>104867743</v>
      </c>
      <c r="J33" s="77">
        <v>9914975</v>
      </c>
      <c r="K33" s="78">
        <v>0</v>
      </c>
      <c r="L33" s="78">
        <f t="shared" si="2"/>
        <v>9914975</v>
      </c>
      <c r="M33" s="95">
        <f t="shared" si="3"/>
        <v>9.4547424368616378E-2</v>
      </c>
      <c r="N33" s="77">
        <v>10604096</v>
      </c>
      <c r="O33" s="78">
        <v>4532470</v>
      </c>
      <c r="P33" s="78">
        <f t="shared" si="4"/>
        <v>15136566</v>
      </c>
      <c r="Q33" s="95">
        <f t="shared" si="5"/>
        <v>0.14433958018911497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20519071</v>
      </c>
      <c r="AA33" s="78">
        <f t="shared" si="11"/>
        <v>4532470</v>
      </c>
      <c r="AB33" s="78">
        <f t="shared" si="12"/>
        <v>25051541</v>
      </c>
      <c r="AC33" s="95">
        <f t="shared" si="13"/>
        <v>0.23888700455773135</v>
      </c>
      <c r="AD33" s="77">
        <v>11315617</v>
      </c>
      <c r="AE33" s="78">
        <v>0</v>
      </c>
      <c r="AF33" s="78">
        <f t="shared" si="14"/>
        <v>11315617</v>
      </c>
      <c r="AG33" s="78">
        <v>98379564</v>
      </c>
      <c r="AH33" s="78">
        <v>100520529</v>
      </c>
      <c r="AI33" s="79">
        <v>22622009</v>
      </c>
      <c r="AJ33" s="114">
        <f t="shared" si="15"/>
        <v>0.22994622135141807</v>
      </c>
      <c r="AK33" s="115">
        <f t="shared" si="16"/>
        <v>0.3376704071903458</v>
      </c>
    </row>
    <row r="34" spans="1:37" ht="13" x14ac:dyDescent="0.3">
      <c r="A34" s="55" t="s">
        <v>101</v>
      </c>
      <c r="B34" s="56" t="s">
        <v>498</v>
      </c>
      <c r="C34" s="57" t="s">
        <v>499</v>
      </c>
      <c r="D34" s="77">
        <v>326419535</v>
      </c>
      <c r="E34" s="78">
        <v>31889850</v>
      </c>
      <c r="F34" s="79">
        <f t="shared" si="0"/>
        <v>358309385</v>
      </c>
      <c r="G34" s="77">
        <v>326419535</v>
      </c>
      <c r="H34" s="78">
        <v>31889850</v>
      </c>
      <c r="I34" s="79">
        <f t="shared" si="1"/>
        <v>358309385</v>
      </c>
      <c r="J34" s="77">
        <v>63378571</v>
      </c>
      <c r="K34" s="78">
        <v>1782517</v>
      </c>
      <c r="L34" s="78">
        <f t="shared" si="2"/>
        <v>65161088</v>
      </c>
      <c r="M34" s="95">
        <f t="shared" si="3"/>
        <v>0.18185705071610112</v>
      </c>
      <c r="N34" s="77">
        <v>71210892</v>
      </c>
      <c r="O34" s="78">
        <v>5597529</v>
      </c>
      <c r="P34" s="78">
        <f t="shared" si="4"/>
        <v>76808421</v>
      </c>
      <c r="Q34" s="95">
        <f t="shared" si="5"/>
        <v>0.21436340831541434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134589463</v>
      </c>
      <c r="AA34" s="78">
        <f t="shared" si="11"/>
        <v>7380046</v>
      </c>
      <c r="AB34" s="78">
        <f t="shared" si="12"/>
        <v>141969509</v>
      </c>
      <c r="AC34" s="95">
        <f t="shared" si="13"/>
        <v>0.39622045903151548</v>
      </c>
      <c r="AD34" s="77">
        <v>66323001</v>
      </c>
      <c r="AE34" s="78">
        <v>7587726</v>
      </c>
      <c r="AF34" s="78">
        <f t="shared" si="14"/>
        <v>73910727</v>
      </c>
      <c r="AG34" s="78">
        <v>273850332</v>
      </c>
      <c r="AH34" s="78">
        <v>298050298</v>
      </c>
      <c r="AI34" s="79">
        <v>116760877</v>
      </c>
      <c r="AJ34" s="114">
        <f t="shared" si="15"/>
        <v>0.42636748382689565</v>
      </c>
      <c r="AK34" s="115">
        <f t="shared" si="16"/>
        <v>3.9205324012034248E-2</v>
      </c>
    </row>
    <row r="35" spans="1:37" ht="13" x14ac:dyDescent="0.3">
      <c r="A35" s="55" t="s">
        <v>101</v>
      </c>
      <c r="B35" s="56" t="s">
        <v>500</v>
      </c>
      <c r="C35" s="57" t="s">
        <v>501</v>
      </c>
      <c r="D35" s="77">
        <v>146541012</v>
      </c>
      <c r="E35" s="78">
        <v>28812000</v>
      </c>
      <c r="F35" s="79">
        <f t="shared" si="0"/>
        <v>175353012</v>
      </c>
      <c r="G35" s="77">
        <v>146541012</v>
      </c>
      <c r="H35" s="78">
        <v>28812000</v>
      </c>
      <c r="I35" s="79">
        <f t="shared" si="1"/>
        <v>175353012</v>
      </c>
      <c r="J35" s="77">
        <v>35194772</v>
      </c>
      <c r="K35" s="78">
        <v>-306895334</v>
      </c>
      <c r="L35" s="78">
        <f t="shared" si="2"/>
        <v>-271700562</v>
      </c>
      <c r="M35" s="95">
        <f t="shared" si="3"/>
        <v>-1.5494490736207029</v>
      </c>
      <c r="N35" s="77">
        <v>22226435</v>
      </c>
      <c r="O35" s="78">
        <v>3221314</v>
      </c>
      <c r="P35" s="78">
        <f t="shared" si="4"/>
        <v>25447749</v>
      </c>
      <c r="Q35" s="95">
        <f t="shared" si="5"/>
        <v>0.14512296486814838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57421207</v>
      </c>
      <c r="AA35" s="78">
        <f t="shared" si="11"/>
        <v>-303674020</v>
      </c>
      <c r="AB35" s="78">
        <f t="shared" si="12"/>
        <v>-246252813</v>
      </c>
      <c r="AC35" s="95">
        <f t="shared" si="13"/>
        <v>-1.4043261087525545</v>
      </c>
      <c r="AD35" s="77">
        <v>19302459</v>
      </c>
      <c r="AE35" s="78">
        <v>28347386</v>
      </c>
      <c r="AF35" s="78">
        <f t="shared" si="14"/>
        <v>47649845</v>
      </c>
      <c r="AG35" s="78">
        <v>176665739</v>
      </c>
      <c r="AH35" s="78">
        <v>192239872</v>
      </c>
      <c r="AI35" s="79">
        <v>70812411</v>
      </c>
      <c r="AJ35" s="114">
        <f t="shared" si="15"/>
        <v>0.40082707264479844</v>
      </c>
      <c r="AK35" s="115">
        <f t="shared" si="16"/>
        <v>-0.46594266990795041</v>
      </c>
    </row>
    <row r="36" spans="1:37" ht="13" x14ac:dyDescent="0.3">
      <c r="A36" s="55" t="s">
        <v>101</v>
      </c>
      <c r="B36" s="56" t="s">
        <v>502</v>
      </c>
      <c r="C36" s="57" t="s">
        <v>503</v>
      </c>
      <c r="D36" s="77">
        <v>1152403350</v>
      </c>
      <c r="E36" s="78">
        <v>206151598</v>
      </c>
      <c r="F36" s="79">
        <f t="shared" si="0"/>
        <v>1358554948</v>
      </c>
      <c r="G36" s="77">
        <v>1152403350</v>
      </c>
      <c r="H36" s="78">
        <v>206151598</v>
      </c>
      <c r="I36" s="79">
        <f t="shared" si="1"/>
        <v>1358554948</v>
      </c>
      <c r="J36" s="77">
        <v>198488064</v>
      </c>
      <c r="K36" s="78">
        <v>7878263</v>
      </c>
      <c r="L36" s="78">
        <f t="shared" si="2"/>
        <v>206366327</v>
      </c>
      <c r="M36" s="95">
        <f t="shared" si="3"/>
        <v>0.15190134731304222</v>
      </c>
      <c r="N36" s="77">
        <v>209598608</v>
      </c>
      <c r="O36" s="78">
        <v>31824969</v>
      </c>
      <c r="P36" s="78">
        <f t="shared" si="4"/>
        <v>241423577</v>
      </c>
      <c r="Q36" s="95">
        <f t="shared" si="5"/>
        <v>0.1777061556143992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408086672</v>
      </c>
      <c r="AA36" s="78">
        <f t="shared" si="11"/>
        <v>39703232</v>
      </c>
      <c r="AB36" s="78">
        <f t="shared" si="12"/>
        <v>447789904</v>
      </c>
      <c r="AC36" s="95">
        <f t="shared" si="13"/>
        <v>0.3296075029274414</v>
      </c>
      <c r="AD36" s="77">
        <v>222744085</v>
      </c>
      <c r="AE36" s="78">
        <v>19191247</v>
      </c>
      <c r="AF36" s="78">
        <f t="shared" si="14"/>
        <v>241935332</v>
      </c>
      <c r="AG36" s="78">
        <v>1102472802</v>
      </c>
      <c r="AH36" s="78">
        <v>1115811319</v>
      </c>
      <c r="AI36" s="79">
        <v>444686519</v>
      </c>
      <c r="AJ36" s="114">
        <f t="shared" si="15"/>
        <v>0.40335373189551027</v>
      </c>
      <c r="AK36" s="115">
        <f t="shared" si="16"/>
        <v>-2.1152553278163122E-3</v>
      </c>
    </row>
    <row r="37" spans="1:37" ht="13" x14ac:dyDescent="0.3">
      <c r="A37" s="55" t="s">
        <v>116</v>
      </c>
      <c r="B37" s="56" t="s">
        <v>504</v>
      </c>
      <c r="C37" s="57" t="s">
        <v>505</v>
      </c>
      <c r="D37" s="77">
        <v>101419643</v>
      </c>
      <c r="E37" s="78">
        <v>1858230</v>
      </c>
      <c r="F37" s="79">
        <f t="shared" si="0"/>
        <v>103277873</v>
      </c>
      <c r="G37" s="77">
        <v>101419643</v>
      </c>
      <c r="H37" s="78">
        <v>1858230</v>
      </c>
      <c r="I37" s="79">
        <f t="shared" si="1"/>
        <v>103277873</v>
      </c>
      <c r="J37" s="77">
        <v>21322886</v>
      </c>
      <c r="K37" s="78">
        <v>0</v>
      </c>
      <c r="L37" s="78">
        <f t="shared" si="2"/>
        <v>21322886</v>
      </c>
      <c r="M37" s="95">
        <f t="shared" si="3"/>
        <v>0.2064613201319512</v>
      </c>
      <c r="N37" s="77">
        <v>30196710</v>
      </c>
      <c r="O37" s="78">
        <v>1057630</v>
      </c>
      <c r="P37" s="78">
        <f t="shared" si="4"/>
        <v>31254340</v>
      </c>
      <c r="Q37" s="95">
        <f t="shared" si="5"/>
        <v>0.30262377692460807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51519596</v>
      </c>
      <c r="AA37" s="78">
        <f t="shared" si="11"/>
        <v>1057630</v>
      </c>
      <c r="AB37" s="78">
        <f t="shared" si="12"/>
        <v>52577226</v>
      </c>
      <c r="AC37" s="95">
        <f t="shared" si="13"/>
        <v>0.50908509705655924</v>
      </c>
      <c r="AD37" s="77">
        <v>25770621</v>
      </c>
      <c r="AE37" s="78">
        <v>57939</v>
      </c>
      <c r="AF37" s="78">
        <f t="shared" si="14"/>
        <v>25828560</v>
      </c>
      <c r="AG37" s="78">
        <v>103178460</v>
      </c>
      <c r="AH37" s="78">
        <v>99818393</v>
      </c>
      <c r="AI37" s="79">
        <v>45955732</v>
      </c>
      <c r="AJ37" s="114">
        <f t="shared" si="15"/>
        <v>0.44540044501536463</v>
      </c>
      <c r="AK37" s="115">
        <f t="shared" si="16"/>
        <v>0.2100690088800925</v>
      </c>
    </row>
    <row r="38" spans="1:37" ht="14" x14ac:dyDescent="0.3">
      <c r="A38" s="58" t="s">
        <v>0</v>
      </c>
      <c r="B38" s="59" t="s">
        <v>506</v>
      </c>
      <c r="C38" s="60" t="s">
        <v>0</v>
      </c>
      <c r="D38" s="80">
        <f>SUM(D32:D37)</f>
        <v>2240183828</v>
      </c>
      <c r="E38" s="81">
        <f>SUM(E32:E37)</f>
        <v>328181110</v>
      </c>
      <c r="F38" s="82">
        <f t="shared" si="0"/>
        <v>2568364938</v>
      </c>
      <c r="G38" s="80">
        <f>SUM(G32:G37)</f>
        <v>2240183828</v>
      </c>
      <c r="H38" s="81">
        <f>SUM(H32:H37)</f>
        <v>328181110</v>
      </c>
      <c r="I38" s="82">
        <f t="shared" si="1"/>
        <v>2568364938</v>
      </c>
      <c r="J38" s="80">
        <f>SUM(J32:J37)</f>
        <v>368773149</v>
      </c>
      <c r="K38" s="81">
        <f>SUM(K32:K37)</f>
        <v>-294716445</v>
      </c>
      <c r="L38" s="81">
        <f t="shared" si="2"/>
        <v>74056704</v>
      </c>
      <c r="M38" s="96">
        <f t="shared" si="3"/>
        <v>2.883418275351024E-2</v>
      </c>
      <c r="N38" s="80">
        <f>SUM(N32:N37)</f>
        <v>396508896</v>
      </c>
      <c r="O38" s="81">
        <f>SUM(O32:O37)</f>
        <v>46257647</v>
      </c>
      <c r="P38" s="81">
        <f t="shared" si="4"/>
        <v>442766543</v>
      </c>
      <c r="Q38" s="96">
        <f t="shared" si="5"/>
        <v>0.1723923794664417</v>
      </c>
      <c r="R38" s="80">
        <f>SUM(R32:R37)</f>
        <v>0</v>
      </c>
      <c r="S38" s="81">
        <f>SUM(S32:S37)</f>
        <v>0</v>
      </c>
      <c r="T38" s="81">
        <f t="shared" si="6"/>
        <v>0</v>
      </c>
      <c r="U38" s="96">
        <f t="shared" si="7"/>
        <v>0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f t="shared" si="10"/>
        <v>765282045</v>
      </c>
      <c r="AA38" s="81">
        <f t="shared" si="11"/>
        <v>-248458798</v>
      </c>
      <c r="AB38" s="81">
        <f t="shared" si="12"/>
        <v>516823247</v>
      </c>
      <c r="AC38" s="96">
        <f t="shared" si="13"/>
        <v>0.20122656221995194</v>
      </c>
      <c r="AD38" s="80">
        <f>SUM(AD32:AD37)</f>
        <v>393645620</v>
      </c>
      <c r="AE38" s="81">
        <f>SUM(AE32:AE37)</f>
        <v>55184298</v>
      </c>
      <c r="AF38" s="81">
        <f t="shared" si="14"/>
        <v>448829918</v>
      </c>
      <c r="AG38" s="81">
        <f>SUM(AG32:AG37)</f>
        <v>2210742629</v>
      </c>
      <c r="AH38" s="81">
        <f>SUM(AH32:AH37)</f>
        <v>2262636143</v>
      </c>
      <c r="AI38" s="82">
        <f>SUM(AI32:AI37)</f>
        <v>804817534</v>
      </c>
      <c r="AJ38" s="116">
        <f t="shared" si="15"/>
        <v>0.36404849820263724</v>
      </c>
      <c r="AK38" s="117">
        <f t="shared" si="16"/>
        <v>-1.3509293290916546E-2</v>
      </c>
    </row>
    <row r="39" spans="1:37" ht="13" x14ac:dyDescent="0.3">
      <c r="A39" s="55" t="s">
        <v>101</v>
      </c>
      <c r="B39" s="56" t="s">
        <v>83</v>
      </c>
      <c r="C39" s="57" t="s">
        <v>84</v>
      </c>
      <c r="D39" s="77">
        <v>3212506151</v>
      </c>
      <c r="E39" s="78">
        <v>627331283</v>
      </c>
      <c r="F39" s="79">
        <f t="shared" si="0"/>
        <v>3839837434</v>
      </c>
      <c r="G39" s="77">
        <v>3212506151</v>
      </c>
      <c r="H39" s="78">
        <v>627331283</v>
      </c>
      <c r="I39" s="79">
        <f t="shared" si="1"/>
        <v>3839837434</v>
      </c>
      <c r="J39" s="77">
        <v>792109776</v>
      </c>
      <c r="K39" s="78">
        <v>94214230</v>
      </c>
      <c r="L39" s="78">
        <f t="shared" si="2"/>
        <v>886324006</v>
      </c>
      <c r="M39" s="95">
        <f t="shared" si="3"/>
        <v>0.23082331511016776</v>
      </c>
      <c r="N39" s="77">
        <v>643807582</v>
      </c>
      <c r="O39" s="78">
        <v>202604216</v>
      </c>
      <c r="P39" s="78">
        <f t="shared" si="4"/>
        <v>846411798</v>
      </c>
      <c r="Q39" s="95">
        <f t="shared" si="5"/>
        <v>0.22042907090425537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1435917358</v>
      </c>
      <c r="AA39" s="78">
        <f t="shared" si="11"/>
        <v>296818446</v>
      </c>
      <c r="AB39" s="78">
        <f t="shared" si="12"/>
        <v>1732735804</v>
      </c>
      <c r="AC39" s="95">
        <f t="shared" si="13"/>
        <v>0.45125238601442313</v>
      </c>
      <c r="AD39" s="77">
        <v>694330734</v>
      </c>
      <c r="AE39" s="78">
        <v>186906828</v>
      </c>
      <c r="AF39" s="78">
        <f t="shared" si="14"/>
        <v>881237562</v>
      </c>
      <c r="AG39" s="78">
        <v>3542233730</v>
      </c>
      <c r="AH39" s="78">
        <v>3817982570</v>
      </c>
      <c r="AI39" s="79">
        <v>1587078441</v>
      </c>
      <c r="AJ39" s="114">
        <f t="shared" si="15"/>
        <v>0.44804452838858827</v>
      </c>
      <c r="AK39" s="115">
        <f t="shared" si="16"/>
        <v>-3.9519155221847013E-2</v>
      </c>
    </row>
    <row r="40" spans="1:37" ht="13" x14ac:dyDescent="0.3">
      <c r="A40" s="55" t="s">
        <v>101</v>
      </c>
      <c r="B40" s="56" t="s">
        <v>507</v>
      </c>
      <c r="C40" s="57" t="s">
        <v>508</v>
      </c>
      <c r="D40" s="77">
        <v>265260660</v>
      </c>
      <c r="E40" s="78">
        <v>52387159</v>
      </c>
      <c r="F40" s="79">
        <f t="shared" si="0"/>
        <v>317647819</v>
      </c>
      <c r="G40" s="77">
        <v>265260660</v>
      </c>
      <c r="H40" s="78">
        <v>52387159</v>
      </c>
      <c r="I40" s="79">
        <f t="shared" si="1"/>
        <v>317647819</v>
      </c>
      <c r="J40" s="77">
        <v>44194503</v>
      </c>
      <c r="K40" s="78">
        <v>2819732</v>
      </c>
      <c r="L40" s="78">
        <f t="shared" si="2"/>
        <v>47014235</v>
      </c>
      <c r="M40" s="95">
        <f t="shared" si="3"/>
        <v>0.14800742264816244</v>
      </c>
      <c r="N40" s="77">
        <v>45986765</v>
      </c>
      <c r="O40" s="78">
        <v>2039450</v>
      </c>
      <c r="P40" s="78">
        <f t="shared" si="4"/>
        <v>48026215</v>
      </c>
      <c r="Q40" s="95">
        <f t="shared" si="5"/>
        <v>0.15119327798690158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90181268</v>
      </c>
      <c r="AA40" s="78">
        <f t="shared" si="11"/>
        <v>4859182</v>
      </c>
      <c r="AB40" s="78">
        <f t="shared" si="12"/>
        <v>95040450</v>
      </c>
      <c r="AC40" s="95">
        <f t="shared" si="13"/>
        <v>0.29920070063506404</v>
      </c>
      <c r="AD40" s="77">
        <v>50137894</v>
      </c>
      <c r="AE40" s="78">
        <v>5642363</v>
      </c>
      <c r="AF40" s="78">
        <f t="shared" si="14"/>
        <v>55780257</v>
      </c>
      <c r="AG40" s="78">
        <v>289550319</v>
      </c>
      <c r="AH40" s="78">
        <v>332097867</v>
      </c>
      <c r="AI40" s="79">
        <v>108620657</v>
      </c>
      <c r="AJ40" s="114">
        <f t="shared" si="15"/>
        <v>0.37513568410194015</v>
      </c>
      <c r="AK40" s="115">
        <f t="shared" si="16"/>
        <v>-0.1390105104750593</v>
      </c>
    </row>
    <row r="41" spans="1:37" ht="13" x14ac:dyDescent="0.3">
      <c r="A41" s="55" t="s">
        <v>101</v>
      </c>
      <c r="B41" s="56" t="s">
        <v>509</v>
      </c>
      <c r="C41" s="57" t="s">
        <v>510</v>
      </c>
      <c r="D41" s="77">
        <v>197038599</v>
      </c>
      <c r="E41" s="78">
        <v>36361000</v>
      </c>
      <c r="F41" s="79">
        <f t="shared" si="0"/>
        <v>233399599</v>
      </c>
      <c r="G41" s="77">
        <v>197038599</v>
      </c>
      <c r="H41" s="78">
        <v>36361000</v>
      </c>
      <c r="I41" s="79">
        <f t="shared" si="1"/>
        <v>233399599</v>
      </c>
      <c r="J41" s="77">
        <v>38825107</v>
      </c>
      <c r="K41" s="78">
        <v>7129199</v>
      </c>
      <c r="L41" s="78">
        <f t="shared" si="2"/>
        <v>45954306</v>
      </c>
      <c r="M41" s="95">
        <f t="shared" si="3"/>
        <v>0.19689110948301158</v>
      </c>
      <c r="N41" s="77">
        <v>43497784</v>
      </c>
      <c r="O41" s="78">
        <v>12419285</v>
      </c>
      <c r="P41" s="78">
        <f t="shared" si="4"/>
        <v>55917069</v>
      </c>
      <c r="Q41" s="95">
        <f t="shared" si="5"/>
        <v>0.23957654271719636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82322891</v>
      </c>
      <c r="AA41" s="78">
        <f t="shared" si="11"/>
        <v>19548484</v>
      </c>
      <c r="AB41" s="78">
        <f t="shared" si="12"/>
        <v>101871375</v>
      </c>
      <c r="AC41" s="95">
        <f t="shared" si="13"/>
        <v>0.43646765220020795</v>
      </c>
      <c r="AD41" s="77">
        <v>41549993</v>
      </c>
      <c r="AE41" s="78">
        <v>19879242</v>
      </c>
      <c r="AF41" s="78">
        <f t="shared" si="14"/>
        <v>61429235</v>
      </c>
      <c r="AG41" s="78">
        <v>207166066</v>
      </c>
      <c r="AH41" s="78">
        <v>268963384</v>
      </c>
      <c r="AI41" s="79">
        <v>113035618</v>
      </c>
      <c r="AJ41" s="114">
        <f t="shared" si="15"/>
        <v>0.54562805667217718</v>
      </c>
      <c r="AK41" s="115">
        <f t="shared" si="16"/>
        <v>-8.9731965569813776E-2</v>
      </c>
    </row>
    <row r="42" spans="1:37" ht="13" x14ac:dyDescent="0.3">
      <c r="A42" s="55" t="s">
        <v>101</v>
      </c>
      <c r="B42" s="56" t="s">
        <v>511</v>
      </c>
      <c r="C42" s="57" t="s">
        <v>512</v>
      </c>
      <c r="D42" s="77">
        <v>472412696</v>
      </c>
      <c r="E42" s="78">
        <v>106725212</v>
      </c>
      <c r="F42" s="79">
        <f t="shared" si="0"/>
        <v>579137908</v>
      </c>
      <c r="G42" s="77">
        <v>472412696</v>
      </c>
      <c r="H42" s="78">
        <v>106725212</v>
      </c>
      <c r="I42" s="79">
        <f t="shared" si="1"/>
        <v>579137908</v>
      </c>
      <c r="J42" s="77">
        <v>65819701</v>
      </c>
      <c r="K42" s="78">
        <v>8536492</v>
      </c>
      <c r="L42" s="78">
        <f t="shared" si="2"/>
        <v>74356193</v>
      </c>
      <c r="M42" s="95">
        <f t="shared" si="3"/>
        <v>0.12839116896488842</v>
      </c>
      <c r="N42" s="77">
        <v>73116617</v>
      </c>
      <c r="O42" s="78">
        <v>31135106</v>
      </c>
      <c r="P42" s="78">
        <f t="shared" si="4"/>
        <v>104251723</v>
      </c>
      <c r="Q42" s="95">
        <f t="shared" si="5"/>
        <v>0.18001191350092041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138936318</v>
      </c>
      <c r="AA42" s="78">
        <f t="shared" si="11"/>
        <v>39671598</v>
      </c>
      <c r="AB42" s="78">
        <f t="shared" si="12"/>
        <v>178607916</v>
      </c>
      <c r="AC42" s="95">
        <f t="shared" si="13"/>
        <v>0.30840308246580883</v>
      </c>
      <c r="AD42" s="77">
        <v>66395468</v>
      </c>
      <c r="AE42" s="78">
        <v>18056720</v>
      </c>
      <c r="AF42" s="78">
        <f t="shared" si="14"/>
        <v>84452188</v>
      </c>
      <c r="AG42" s="78">
        <v>655449075</v>
      </c>
      <c r="AH42" s="78">
        <v>655449075</v>
      </c>
      <c r="AI42" s="79">
        <v>148117770</v>
      </c>
      <c r="AJ42" s="114">
        <f t="shared" si="15"/>
        <v>0.22597906633707585</v>
      </c>
      <c r="AK42" s="115">
        <f t="shared" si="16"/>
        <v>0.23444667887112636</v>
      </c>
    </row>
    <row r="43" spans="1:37" ht="13" x14ac:dyDescent="0.3">
      <c r="A43" s="55" t="s">
        <v>116</v>
      </c>
      <c r="B43" s="56" t="s">
        <v>513</v>
      </c>
      <c r="C43" s="57" t="s">
        <v>514</v>
      </c>
      <c r="D43" s="77">
        <v>183388430</v>
      </c>
      <c r="E43" s="78">
        <v>4564800</v>
      </c>
      <c r="F43" s="79">
        <f t="shared" si="0"/>
        <v>187953230</v>
      </c>
      <c r="G43" s="77">
        <v>183388430</v>
      </c>
      <c r="H43" s="78">
        <v>4564800</v>
      </c>
      <c r="I43" s="79">
        <f t="shared" si="1"/>
        <v>187953230</v>
      </c>
      <c r="J43" s="77">
        <v>27252890</v>
      </c>
      <c r="K43" s="78">
        <v>2120</v>
      </c>
      <c r="L43" s="78">
        <f t="shared" si="2"/>
        <v>27255010</v>
      </c>
      <c r="M43" s="95">
        <f t="shared" si="3"/>
        <v>0.14500953242463563</v>
      </c>
      <c r="N43" s="77">
        <v>43754483</v>
      </c>
      <c r="O43" s="78">
        <v>71080</v>
      </c>
      <c r="P43" s="78">
        <f t="shared" si="4"/>
        <v>43825563</v>
      </c>
      <c r="Q43" s="95">
        <f t="shared" si="5"/>
        <v>0.23317270472021151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71007373</v>
      </c>
      <c r="AA43" s="78">
        <f t="shared" si="11"/>
        <v>73200</v>
      </c>
      <c r="AB43" s="78">
        <f t="shared" si="12"/>
        <v>71080573</v>
      </c>
      <c r="AC43" s="95">
        <f t="shared" si="13"/>
        <v>0.37818223714484717</v>
      </c>
      <c r="AD43" s="77">
        <v>40732205</v>
      </c>
      <c r="AE43" s="78">
        <v>5999</v>
      </c>
      <c r="AF43" s="78">
        <f t="shared" si="14"/>
        <v>40738204</v>
      </c>
      <c r="AG43" s="78">
        <v>189511209</v>
      </c>
      <c r="AH43" s="78">
        <v>189228765</v>
      </c>
      <c r="AI43" s="79">
        <v>54419115</v>
      </c>
      <c r="AJ43" s="114">
        <f t="shared" si="15"/>
        <v>0.2871551254786201</v>
      </c>
      <c r="AK43" s="115">
        <f t="shared" si="16"/>
        <v>7.5785348809191522E-2</v>
      </c>
    </row>
    <row r="44" spans="1:37" ht="14" x14ac:dyDescent="0.3">
      <c r="A44" s="58" t="s">
        <v>0</v>
      </c>
      <c r="B44" s="59" t="s">
        <v>515</v>
      </c>
      <c r="C44" s="60" t="s">
        <v>0</v>
      </c>
      <c r="D44" s="80">
        <f>SUM(D39:D43)</f>
        <v>4330606536</v>
      </c>
      <c r="E44" s="81">
        <f>SUM(E39:E43)</f>
        <v>827369454</v>
      </c>
      <c r="F44" s="82">
        <f t="shared" si="0"/>
        <v>5157975990</v>
      </c>
      <c r="G44" s="80">
        <f>SUM(G39:G43)</f>
        <v>4330606536</v>
      </c>
      <c r="H44" s="81">
        <f>SUM(H39:H43)</f>
        <v>827369454</v>
      </c>
      <c r="I44" s="82">
        <f t="shared" si="1"/>
        <v>5157975990</v>
      </c>
      <c r="J44" s="80">
        <f>SUM(J39:J43)</f>
        <v>968201977</v>
      </c>
      <c r="K44" s="81">
        <f>SUM(K39:K43)</f>
        <v>112701773</v>
      </c>
      <c r="L44" s="81">
        <f t="shared" si="2"/>
        <v>1080903750</v>
      </c>
      <c r="M44" s="96">
        <f t="shared" si="3"/>
        <v>0.20955967071106898</v>
      </c>
      <c r="N44" s="80">
        <f>SUM(N39:N43)</f>
        <v>850163231</v>
      </c>
      <c r="O44" s="81">
        <f>SUM(O39:O43)</f>
        <v>248269137</v>
      </c>
      <c r="P44" s="81">
        <f t="shared" si="4"/>
        <v>1098432368</v>
      </c>
      <c r="Q44" s="96">
        <f t="shared" si="5"/>
        <v>0.21295802270688741</v>
      </c>
      <c r="R44" s="80">
        <f>SUM(R39:R43)</f>
        <v>0</v>
      </c>
      <c r="S44" s="81">
        <f>SUM(S39:S43)</f>
        <v>0</v>
      </c>
      <c r="T44" s="81">
        <f t="shared" si="6"/>
        <v>0</v>
      </c>
      <c r="U44" s="96">
        <f t="shared" si="7"/>
        <v>0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f t="shared" si="10"/>
        <v>1818365208</v>
      </c>
      <c r="AA44" s="81">
        <f t="shared" si="11"/>
        <v>360970910</v>
      </c>
      <c r="AB44" s="81">
        <f t="shared" si="12"/>
        <v>2179336118</v>
      </c>
      <c r="AC44" s="96">
        <f t="shared" si="13"/>
        <v>0.42251769341795636</v>
      </c>
      <c r="AD44" s="80">
        <f>SUM(AD39:AD43)</f>
        <v>893146294</v>
      </c>
      <c r="AE44" s="81">
        <f>SUM(AE39:AE43)</f>
        <v>230491152</v>
      </c>
      <c r="AF44" s="81">
        <f t="shared" si="14"/>
        <v>1123637446</v>
      </c>
      <c r="AG44" s="81">
        <f>SUM(AG39:AG43)</f>
        <v>4883910399</v>
      </c>
      <c r="AH44" s="81">
        <f>SUM(AH39:AH43)</f>
        <v>5263721661</v>
      </c>
      <c r="AI44" s="82">
        <f>SUM(AI39:AI43)</f>
        <v>2011271601</v>
      </c>
      <c r="AJ44" s="116">
        <f t="shared" si="15"/>
        <v>0.41181582721333621</v>
      </c>
      <c r="AK44" s="117">
        <f t="shared" si="16"/>
        <v>-2.2431682113947637E-2</v>
      </c>
    </row>
    <row r="45" spans="1:37" ht="14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11604667047</v>
      </c>
      <c r="E45" s="84">
        <f>SUM(E9:E12,E14:E20,E22:E30,E32:E37,E39:E43)</f>
        <v>2060917779</v>
      </c>
      <c r="F45" s="85">
        <f t="shared" si="0"/>
        <v>13665584826</v>
      </c>
      <c r="G45" s="83">
        <f>SUM(G9:G12,G14:G20,G22:G30,G32:G37,G39:G43)</f>
        <v>11604667047</v>
      </c>
      <c r="H45" s="84">
        <f>SUM(H9:H12,H14:H20,H22:H30,H32:H37,H39:H43)</f>
        <v>2060917779</v>
      </c>
      <c r="I45" s="85">
        <f t="shared" si="1"/>
        <v>13665584826</v>
      </c>
      <c r="J45" s="83">
        <f>SUM(J9:J12,J14:J20,J22:J30,J32:J37,J39:J43)</f>
        <v>2199086006</v>
      </c>
      <c r="K45" s="84">
        <f>SUM(K9:K12,K14:K20,K22:K30,K32:K37,K39:K43)</f>
        <v>-35078226</v>
      </c>
      <c r="L45" s="84">
        <f t="shared" si="2"/>
        <v>2164007780</v>
      </c>
      <c r="M45" s="97">
        <f t="shared" si="3"/>
        <v>0.15835456788375285</v>
      </c>
      <c r="N45" s="83">
        <f>SUM(N9:N12,N14:N20,N22:N30,N32:N37,N39:N43)</f>
        <v>2300889196</v>
      </c>
      <c r="O45" s="84">
        <f>SUM(O9:O12,O14:O20,O22:O30,O32:O37,O39:O43)</f>
        <v>491781280</v>
      </c>
      <c r="P45" s="84">
        <f t="shared" si="4"/>
        <v>2792670476</v>
      </c>
      <c r="Q45" s="97">
        <f t="shared" si="5"/>
        <v>0.20435791892979904</v>
      </c>
      <c r="R45" s="83">
        <f>SUM(R9:R12,R14:R20,R22:R30,R32:R37,R39:R43)</f>
        <v>0</v>
      </c>
      <c r="S45" s="84">
        <f>SUM(S9:S12,S14:S20,S22:S30,S32:S37,S39:S43)</f>
        <v>0</v>
      </c>
      <c r="T45" s="84">
        <f t="shared" si="6"/>
        <v>0</v>
      </c>
      <c r="U45" s="97">
        <f t="shared" si="7"/>
        <v>0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f t="shared" si="10"/>
        <v>4499975202</v>
      </c>
      <c r="AA45" s="84">
        <f t="shared" si="11"/>
        <v>456703054</v>
      </c>
      <c r="AB45" s="84">
        <f t="shared" si="12"/>
        <v>4956678256</v>
      </c>
      <c r="AC45" s="97">
        <f t="shared" si="13"/>
        <v>0.36271248681355189</v>
      </c>
      <c r="AD45" s="83">
        <f>SUM(AD9:AD12,AD14:AD20,AD22:AD30,AD32:AD37,AD39:AD43)</f>
        <v>2209945011</v>
      </c>
      <c r="AE45" s="84">
        <f>SUM(AE9:AE12,AE14:AE20,AE22:AE30,AE32:AE37,AE39:AE43)</f>
        <v>503254614</v>
      </c>
      <c r="AF45" s="84">
        <f t="shared" si="14"/>
        <v>2713199625</v>
      </c>
      <c r="AG45" s="84">
        <f>SUM(AG9:AG12,AG14:AG20,AG22:AG30,AG32:AG37,AG39:AG43)</f>
        <v>12312757849</v>
      </c>
      <c r="AH45" s="84">
        <f>SUM(AH9:AH12,AH14:AH20,AH22:AH30,AH32:AH37,AH39:AH43)</f>
        <v>13482101590</v>
      </c>
      <c r="AI45" s="85">
        <f>SUM(AI9:AI12,AI14:AI20,AI22:AI30,AI32:AI37,AI39:AI43)</f>
        <v>4891422848</v>
      </c>
      <c r="AJ45" s="118">
        <f t="shared" si="15"/>
        <v>0.39726460212951109</v>
      </c>
      <c r="AK45" s="119">
        <f t="shared" si="16"/>
        <v>2.9290454807578081E-2</v>
      </c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517</v>
      </c>
      <c r="C9" s="57" t="s">
        <v>518</v>
      </c>
      <c r="D9" s="77">
        <v>706266002</v>
      </c>
      <c r="E9" s="78">
        <v>196471805</v>
      </c>
      <c r="F9" s="79">
        <f>$D9       +$E9</f>
        <v>902737807</v>
      </c>
      <c r="G9" s="77">
        <v>706266002</v>
      </c>
      <c r="H9" s="78">
        <v>211471805</v>
      </c>
      <c r="I9" s="79">
        <f>$G9       +$H9</f>
        <v>917737807</v>
      </c>
      <c r="J9" s="77">
        <v>132124519</v>
      </c>
      <c r="K9" s="78">
        <v>56565663</v>
      </c>
      <c r="L9" s="78">
        <f>$J9       +$K9</f>
        <v>188690182</v>
      </c>
      <c r="M9" s="95">
        <f>IF(($F9       =0),0,($L9       /$F9       ))</f>
        <v>0.20901991756284113</v>
      </c>
      <c r="N9" s="77">
        <v>148252564</v>
      </c>
      <c r="O9" s="78">
        <v>51814523</v>
      </c>
      <c r="P9" s="78">
        <f>$N9       +$O9</f>
        <v>200067087</v>
      </c>
      <c r="Q9" s="95">
        <f>IF(($F9       =0),0,($P9       /$F9       ))</f>
        <v>0.22162258570389087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280377083</v>
      </c>
      <c r="AA9" s="78">
        <f>$K9       +$O9</f>
        <v>108380186</v>
      </c>
      <c r="AB9" s="78">
        <f>$Z9       +$AA9</f>
        <v>388757269</v>
      </c>
      <c r="AC9" s="95">
        <f>IF(($F9       =0),0,($AB9       /$F9       ))</f>
        <v>0.43064250326673204</v>
      </c>
      <c r="AD9" s="77">
        <v>133654560</v>
      </c>
      <c r="AE9" s="78">
        <v>77147680</v>
      </c>
      <c r="AF9" s="78">
        <f>$AD9       +$AE9</f>
        <v>210802240</v>
      </c>
      <c r="AG9" s="78">
        <v>966054400</v>
      </c>
      <c r="AH9" s="78">
        <v>1028335782</v>
      </c>
      <c r="AI9" s="79">
        <v>383717991</v>
      </c>
      <c r="AJ9" s="114">
        <f>IF(($AG9       =0),0,($AI9       /$AG9       ))</f>
        <v>0.39720122489996423</v>
      </c>
      <c r="AK9" s="115">
        <f>IF(($AF9       =0),0,(($P9       /$AF9       )-1))</f>
        <v>-5.0925232103795515E-2</v>
      </c>
    </row>
    <row r="10" spans="1:37" ht="13" x14ac:dyDescent="0.3">
      <c r="A10" s="55" t="s">
        <v>101</v>
      </c>
      <c r="B10" s="56" t="s">
        <v>85</v>
      </c>
      <c r="C10" s="57" t="s">
        <v>86</v>
      </c>
      <c r="D10" s="77">
        <v>2818588356</v>
      </c>
      <c r="E10" s="78">
        <v>373906000</v>
      </c>
      <c r="F10" s="79">
        <f t="shared" ref="F10:F35" si="0">$D10      +$E10</f>
        <v>3192494356</v>
      </c>
      <c r="G10" s="77">
        <v>2818588356</v>
      </c>
      <c r="H10" s="78">
        <v>373906000</v>
      </c>
      <c r="I10" s="79">
        <f t="shared" ref="I10:I35" si="1">$G10      +$H10</f>
        <v>3192494356</v>
      </c>
      <c r="J10" s="77">
        <v>726821050</v>
      </c>
      <c r="K10" s="78">
        <v>45946699</v>
      </c>
      <c r="L10" s="78">
        <f t="shared" ref="L10:L35" si="2">$J10      +$K10</f>
        <v>772767749</v>
      </c>
      <c r="M10" s="95">
        <f t="shared" ref="M10:M35" si="3">IF(($F10      =0),0,($L10      /$F10      ))</f>
        <v>0.24205767115849522</v>
      </c>
      <c r="N10" s="77">
        <v>891939128</v>
      </c>
      <c r="O10" s="78">
        <v>109602739</v>
      </c>
      <c r="P10" s="78">
        <f t="shared" ref="P10:P35" si="4">$N10      +$O10</f>
        <v>1001541867</v>
      </c>
      <c r="Q10" s="95">
        <f t="shared" ref="Q10:Q35" si="5">IF(($F10      =0),0,($P10      /$F10      ))</f>
        <v>0.31371766252857863</v>
      </c>
      <c r="R10" s="77">
        <v>0</v>
      </c>
      <c r="S10" s="78">
        <v>0</v>
      </c>
      <c r="T10" s="78">
        <f t="shared" ref="T10:T35" si="6">$R10      +$S10</f>
        <v>0</v>
      </c>
      <c r="U10" s="95">
        <f t="shared" ref="U10:U35" si="7">IF(($I10      =0),0,($T10      /$I10      ))</f>
        <v>0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f t="shared" ref="Z10:Z35" si="10">$J10      +$N10</f>
        <v>1618760178</v>
      </c>
      <c r="AA10" s="78">
        <f t="shared" ref="AA10:AA35" si="11">$K10      +$O10</f>
        <v>155549438</v>
      </c>
      <c r="AB10" s="78">
        <f t="shared" ref="AB10:AB35" si="12">$Z10      +$AA10</f>
        <v>1774309616</v>
      </c>
      <c r="AC10" s="95">
        <f t="shared" ref="AC10:AC35" si="13">IF(($F10      =0),0,($AB10      /$F10      ))</f>
        <v>0.55577533368707388</v>
      </c>
      <c r="AD10" s="77">
        <v>928302857</v>
      </c>
      <c r="AE10" s="78">
        <v>119893014</v>
      </c>
      <c r="AF10" s="78">
        <f t="shared" ref="AF10:AF35" si="14">$AD10      +$AE10</f>
        <v>1048195871</v>
      </c>
      <c r="AG10" s="78">
        <v>3045887951</v>
      </c>
      <c r="AH10" s="78">
        <v>3366073945</v>
      </c>
      <c r="AI10" s="79">
        <v>1412021613</v>
      </c>
      <c r="AJ10" s="114">
        <f t="shared" ref="AJ10:AJ35" si="15">IF(($AG10      =0),0,($AI10      /$AG10      ))</f>
        <v>0.46358291431449966</v>
      </c>
      <c r="AK10" s="115">
        <f t="shared" ref="AK10:AK35" si="16">IF(($AF10      =0),0,(($P10      /$AF10      )-1))</f>
        <v>-4.4508860691743757E-2</v>
      </c>
    </row>
    <row r="11" spans="1:37" ht="13" x14ac:dyDescent="0.3">
      <c r="A11" s="55" t="s">
        <v>101</v>
      </c>
      <c r="B11" s="56" t="s">
        <v>87</v>
      </c>
      <c r="C11" s="57" t="s">
        <v>88</v>
      </c>
      <c r="D11" s="77">
        <v>6732717976</v>
      </c>
      <c r="E11" s="78">
        <v>482704389</v>
      </c>
      <c r="F11" s="79">
        <f t="shared" si="0"/>
        <v>7215422365</v>
      </c>
      <c r="G11" s="77">
        <v>6732717976</v>
      </c>
      <c r="H11" s="78">
        <v>482704389</v>
      </c>
      <c r="I11" s="79">
        <f t="shared" si="1"/>
        <v>7215422365</v>
      </c>
      <c r="J11" s="77">
        <v>802357906</v>
      </c>
      <c r="K11" s="78">
        <v>43323766</v>
      </c>
      <c r="L11" s="78">
        <f t="shared" si="2"/>
        <v>845681672</v>
      </c>
      <c r="M11" s="95">
        <f t="shared" si="3"/>
        <v>0.11720473580343208</v>
      </c>
      <c r="N11" s="77">
        <v>938095620</v>
      </c>
      <c r="O11" s="78">
        <v>90482868</v>
      </c>
      <c r="P11" s="78">
        <f t="shared" si="4"/>
        <v>1028578488</v>
      </c>
      <c r="Q11" s="95">
        <f t="shared" si="5"/>
        <v>0.14255277598014873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1740453526</v>
      </c>
      <c r="AA11" s="78">
        <f t="shared" si="11"/>
        <v>133806634</v>
      </c>
      <c r="AB11" s="78">
        <f t="shared" si="12"/>
        <v>1874260160</v>
      </c>
      <c r="AC11" s="95">
        <f t="shared" si="13"/>
        <v>0.25975751178358081</v>
      </c>
      <c r="AD11" s="77">
        <v>1198310192</v>
      </c>
      <c r="AE11" s="78">
        <v>91048232</v>
      </c>
      <c r="AF11" s="78">
        <f t="shared" si="14"/>
        <v>1289358424</v>
      </c>
      <c r="AG11" s="78">
        <v>8173477312</v>
      </c>
      <c r="AH11" s="78">
        <v>7803770706</v>
      </c>
      <c r="AI11" s="79">
        <v>2529296269</v>
      </c>
      <c r="AJ11" s="114">
        <f t="shared" si="15"/>
        <v>0.30945167796411205</v>
      </c>
      <c r="AK11" s="115">
        <f t="shared" si="16"/>
        <v>-0.20225558009771838</v>
      </c>
    </row>
    <row r="12" spans="1:37" ht="13" x14ac:dyDescent="0.3">
      <c r="A12" s="55" t="s">
        <v>101</v>
      </c>
      <c r="B12" s="56" t="s">
        <v>519</v>
      </c>
      <c r="C12" s="57" t="s">
        <v>520</v>
      </c>
      <c r="D12" s="77">
        <v>280763966</v>
      </c>
      <c r="E12" s="78">
        <v>55009250</v>
      </c>
      <c r="F12" s="79">
        <f t="shared" si="0"/>
        <v>335773216</v>
      </c>
      <c r="G12" s="77">
        <v>280763966</v>
      </c>
      <c r="H12" s="78">
        <v>55009250</v>
      </c>
      <c r="I12" s="79">
        <f t="shared" si="1"/>
        <v>335773216</v>
      </c>
      <c r="J12" s="77">
        <v>11813435</v>
      </c>
      <c r="K12" s="78">
        <v>2707809</v>
      </c>
      <c r="L12" s="78">
        <f t="shared" si="2"/>
        <v>14521244</v>
      </c>
      <c r="M12" s="95">
        <f t="shared" si="3"/>
        <v>4.3247177880918294E-2</v>
      </c>
      <c r="N12" s="77">
        <v>77989103</v>
      </c>
      <c r="O12" s="78">
        <v>4397918</v>
      </c>
      <c r="P12" s="78">
        <f t="shared" si="4"/>
        <v>82387021</v>
      </c>
      <c r="Q12" s="95">
        <f t="shared" si="5"/>
        <v>0.24536507700483173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89802538</v>
      </c>
      <c r="AA12" s="78">
        <f t="shared" si="11"/>
        <v>7105727</v>
      </c>
      <c r="AB12" s="78">
        <f t="shared" si="12"/>
        <v>96908265</v>
      </c>
      <c r="AC12" s="95">
        <f t="shared" si="13"/>
        <v>0.28861225488575004</v>
      </c>
      <c r="AD12" s="77">
        <v>59288077</v>
      </c>
      <c r="AE12" s="78">
        <v>25521743</v>
      </c>
      <c r="AF12" s="78">
        <f t="shared" si="14"/>
        <v>84809820</v>
      </c>
      <c r="AG12" s="78">
        <v>342203282</v>
      </c>
      <c r="AH12" s="78">
        <v>342155634</v>
      </c>
      <c r="AI12" s="79">
        <v>147136496</v>
      </c>
      <c r="AJ12" s="114">
        <f t="shared" si="15"/>
        <v>0.42996810299440669</v>
      </c>
      <c r="AK12" s="115">
        <f t="shared" si="16"/>
        <v>-2.8567434761682109E-2</v>
      </c>
    </row>
    <row r="13" spans="1:37" ht="13" x14ac:dyDescent="0.3">
      <c r="A13" s="55" t="s">
        <v>101</v>
      </c>
      <c r="B13" s="56" t="s">
        <v>521</v>
      </c>
      <c r="C13" s="57" t="s">
        <v>522</v>
      </c>
      <c r="D13" s="77">
        <v>1453744138</v>
      </c>
      <c r="E13" s="78">
        <v>225068000</v>
      </c>
      <c r="F13" s="79">
        <f t="shared" si="0"/>
        <v>1678812138</v>
      </c>
      <c r="G13" s="77">
        <v>1453744138</v>
      </c>
      <c r="H13" s="78">
        <v>225068000</v>
      </c>
      <c r="I13" s="79">
        <f t="shared" si="1"/>
        <v>1678812138</v>
      </c>
      <c r="J13" s="77">
        <v>194494141</v>
      </c>
      <c r="K13" s="78">
        <v>16486227</v>
      </c>
      <c r="L13" s="78">
        <f t="shared" si="2"/>
        <v>210980368</v>
      </c>
      <c r="M13" s="95">
        <f t="shared" si="3"/>
        <v>0.12567241040521951</v>
      </c>
      <c r="N13" s="77">
        <v>337212123</v>
      </c>
      <c r="O13" s="78">
        <v>57587423</v>
      </c>
      <c r="P13" s="78">
        <f t="shared" si="4"/>
        <v>394799546</v>
      </c>
      <c r="Q13" s="95">
        <f t="shared" si="5"/>
        <v>0.23516600640637017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531706264</v>
      </c>
      <c r="AA13" s="78">
        <f t="shared" si="11"/>
        <v>74073650</v>
      </c>
      <c r="AB13" s="78">
        <f t="shared" si="12"/>
        <v>605779914</v>
      </c>
      <c r="AC13" s="95">
        <f t="shared" si="13"/>
        <v>0.36083841681158968</v>
      </c>
      <c r="AD13" s="77">
        <v>232617865</v>
      </c>
      <c r="AE13" s="78">
        <v>49720472</v>
      </c>
      <c r="AF13" s="78">
        <f t="shared" si="14"/>
        <v>282338337</v>
      </c>
      <c r="AG13" s="78">
        <v>1598755475</v>
      </c>
      <c r="AH13" s="78">
        <v>1696610006</v>
      </c>
      <c r="AI13" s="79">
        <v>592119727</v>
      </c>
      <c r="AJ13" s="114">
        <f t="shared" si="15"/>
        <v>0.37036290806134692</v>
      </c>
      <c r="AK13" s="115">
        <f t="shared" si="16"/>
        <v>0.39832071760059984</v>
      </c>
    </row>
    <row r="14" spans="1:37" ht="13" x14ac:dyDescent="0.3">
      <c r="A14" s="55" t="s">
        <v>116</v>
      </c>
      <c r="B14" s="56" t="s">
        <v>523</v>
      </c>
      <c r="C14" s="57" t="s">
        <v>524</v>
      </c>
      <c r="D14" s="77">
        <v>494567283</v>
      </c>
      <c r="E14" s="78">
        <v>32950001</v>
      </c>
      <c r="F14" s="79">
        <f t="shared" si="0"/>
        <v>527517284</v>
      </c>
      <c r="G14" s="77">
        <v>494567283</v>
      </c>
      <c r="H14" s="78">
        <v>32950001</v>
      </c>
      <c r="I14" s="79">
        <f t="shared" si="1"/>
        <v>527517284</v>
      </c>
      <c r="J14" s="77">
        <v>110727774</v>
      </c>
      <c r="K14" s="78">
        <v>183679148</v>
      </c>
      <c r="L14" s="78">
        <f t="shared" si="2"/>
        <v>294406922</v>
      </c>
      <c r="M14" s="95">
        <f t="shared" si="3"/>
        <v>0.55809910107134997</v>
      </c>
      <c r="N14" s="77">
        <v>126987961</v>
      </c>
      <c r="O14" s="78">
        <v>19336474</v>
      </c>
      <c r="P14" s="78">
        <f t="shared" si="4"/>
        <v>146324435</v>
      </c>
      <c r="Q14" s="95">
        <f t="shared" si="5"/>
        <v>0.27738320513494302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237715735</v>
      </c>
      <c r="AA14" s="78">
        <f t="shared" si="11"/>
        <v>203015622</v>
      </c>
      <c r="AB14" s="78">
        <f t="shared" si="12"/>
        <v>440731357</v>
      </c>
      <c r="AC14" s="95">
        <f t="shared" si="13"/>
        <v>0.83548230620629294</v>
      </c>
      <c r="AD14" s="77">
        <v>121697773</v>
      </c>
      <c r="AE14" s="78">
        <v>4007950</v>
      </c>
      <c r="AF14" s="78">
        <f t="shared" si="14"/>
        <v>125705723</v>
      </c>
      <c r="AG14" s="78">
        <v>511276425</v>
      </c>
      <c r="AH14" s="78">
        <v>566385181</v>
      </c>
      <c r="AI14" s="79">
        <v>221347432</v>
      </c>
      <c r="AJ14" s="114">
        <f t="shared" si="15"/>
        <v>0.43293103530052263</v>
      </c>
      <c r="AK14" s="115">
        <f t="shared" si="16"/>
        <v>0.16402365387930673</v>
      </c>
    </row>
    <row r="15" spans="1:37" ht="14" x14ac:dyDescent="0.3">
      <c r="A15" s="58" t="s">
        <v>0</v>
      </c>
      <c r="B15" s="59" t="s">
        <v>525</v>
      </c>
      <c r="C15" s="60" t="s">
        <v>0</v>
      </c>
      <c r="D15" s="80">
        <f>SUM(D9:D14)</f>
        <v>12486647721</v>
      </c>
      <c r="E15" s="81">
        <f>SUM(E9:E14)</f>
        <v>1366109445</v>
      </c>
      <c r="F15" s="82">
        <f t="shared" si="0"/>
        <v>13852757166</v>
      </c>
      <c r="G15" s="80">
        <f>SUM(G9:G14)</f>
        <v>12486647721</v>
      </c>
      <c r="H15" s="81">
        <f>SUM(H9:H14)</f>
        <v>1381109445</v>
      </c>
      <c r="I15" s="82">
        <f t="shared" si="1"/>
        <v>13867757166</v>
      </c>
      <c r="J15" s="80">
        <f>SUM(J9:J14)</f>
        <v>1978338825</v>
      </c>
      <c r="K15" s="81">
        <f>SUM(K9:K14)</f>
        <v>348709312</v>
      </c>
      <c r="L15" s="81">
        <f t="shared" si="2"/>
        <v>2327048137</v>
      </c>
      <c r="M15" s="96">
        <f t="shared" si="3"/>
        <v>0.16798447479549214</v>
      </c>
      <c r="N15" s="80">
        <f>SUM(N9:N14)</f>
        <v>2520476499</v>
      </c>
      <c r="O15" s="81">
        <f>SUM(O9:O14)</f>
        <v>333221945</v>
      </c>
      <c r="P15" s="81">
        <f t="shared" si="4"/>
        <v>2853698444</v>
      </c>
      <c r="Q15" s="96">
        <f t="shared" si="5"/>
        <v>0.20600219940360137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4498815324</v>
      </c>
      <c r="AA15" s="81">
        <f t="shared" si="11"/>
        <v>681931257</v>
      </c>
      <c r="AB15" s="81">
        <f t="shared" si="12"/>
        <v>5180746581</v>
      </c>
      <c r="AC15" s="96">
        <f t="shared" si="13"/>
        <v>0.37398667419909354</v>
      </c>
      <c r="AD15" s="80">
        <f>SUM(AD9:AD14)</f>
        <v>2673871324</v>
      </c>
      <c r="AE15" s="81">
        <f>SUM(AE9:AE14)</f>
        <v>367339091</v>
      </c>
      <c r="AF15" s="81">
        <f t="shared" si="14"/>
        <v>3041210415</v>
      </c>
      <c r="AG15" s="81">
        <f>SUM(AG9:AG14)</f>
        <v>14637654845</v>
      </c>
      <c r="AH15" s="81">
        <f>SUM(AH9:AH14)</f>
        <v>14803331254</v>
      </c>
      <c r="AI15" s="82">
        <f>SUM(AI9:AI14)</f>
        <v>5285639528</v>
      </c>
      <c r="AJ15" s="116">
        <f t="shared" si="15"/>
        <v>0.36109879512601667</v>
      </c>
      <c r="AK15" s="117">
        <f t="shared" si="16"/>
        <v>-6.1657019874437058E-2</v>
      </c>
    </row>
    <row r="16" spans="1:37" ht="13" x14ac:dyDescent="0.3">
      <c r="A16" s="55" t="s">
        <v>101</v>
      </c>
      <c r="B16" s="56" t="s">
        <v>526</v>
      </c>
      <c r="C16" s="57" t="s">
        <v>527</v>
      </c>
      <c r="D16" s="77">
        <v>256996714</v>
      </c>
      <c r="E16" s="78">
        <v>38596464</v>
      </c>
      <c r="F16" s="79">
        <f t="shared" si="0"/>
        <v>295593178</v>
      </c>
      <c r="G16" s="77">
        <v>256996714</v>
      </c>
      <c r="H16" s="78">
        <v>38596464</v>
      </c>
      <c r="I16" s="79">
        <f t="shared" si="1"/>
        <v>295593178</v>
      </c>
      <c r="J16" s="77">
        <v>64853193</v>
      </c>
      <c r="K16" s="78">
        <v>22334034</v>
      </c>
      <c r="L16" s="78">
        <f t="shared" si="2"/>
        <v>87187227</v>
      </c>
      <c r="M16" s="95">
        <f t="shared" si="3"/>
        <v>0.29495683083728003</v>
      </c>
      <c r="N16" s="77">
        <v>75516223</v>
      </c>
      <c r="O16" s="78">
        <v>16663491</v>
      </c>
      <c r="P16" s="78">
        <f t="shared" si="4"/>
        <v>92179714</v>
      </c>
      <c r="Q16" s="95">
        <f t="shared" si="5"/>
        <v>0.31184655418536078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140369416</v>
      </c>
      <c r="AA16" s="78">
        <f t="shared" si="11"/>
        <v>38997525</v>
      </c>
      <c r="AB16" s="78">
        <f t="shared" si="12"/>
        <v>179366941</v>
      </c>
      <c r="AC16" s="95">
        <f t="shared" si="13"/>
        <v>0.60680338502264086</v>
      </c>
      <c r="AD16" s="77">
        <v>69442805</v>
      </c>
      <c r="AE16" s="78">
        <v>12954631</v>
      </c>
      <c r="AF16" s="78">
        <f t="shared" si="14"/>
        <v>82397436</v>
      </c>
      <c r="AG16" s="78">
        <v>308357256</v>
      </c>
      <c r="AH16" s="78">
        <v>310214350</v>
      </c>
      <c r="AI16" s="79">
        <v>155106258</v>
      </c>
      <c r="AJ16" s="114">
        <f t="shared" si="15"/>
        <v>0.50300829632496147</v>
      </c>
      <c r="AK16" s="115">
        <f t="shared" si="16"/>
        <v>0.11872066019141658</v>
      </c>
    </row>
    <row r="17" spans="1:37" ht="13" x14ac:dyDescent="0.3">
      <c r="A17" s="55" t="s">
        <v>101</v>
      </c>
      <c r="B17" s="56" t="s">
        <v>528</v>
      </c>
      <c r="C17" s="57" t="s">
        <v>529</v>
      </c>
      <c r="D17" s="77">
        <v>345449487</v>
      </c>
      <c r="E17" s="78">
        <v>35353000</v>
      </c>
      <c r="F17" s="79">
        <f t="shared" si="0"/>
        <v>380802487</v>
      </c>
      <c r="G17" s="77">
        <v>345449487</v>
      </c>
      <c r="H17" s="78">
        <v>35353000</v>
      </c>
      <c r="I17" s="79">
        <f t="shared" si="1"/>
        <v>380802487</v>
      </c>
      <c r="J17" s="77">
        <v>63368175</v>
      </c>
      <c r="K17" s="78">
        <v>547826</v>
      </c>
      <c r="L17" s="78">
        <f t="shared" si="2"/>
        <v>63916001</v>
      </c>
      <c r="M17" s="95">
        <f t="shared" si="3"/>
        <v>0.16784554508437335</v>
      </c>
      <c r="N17" s="77">
        <v>91810455</v>
      </c>
      <c r="O17" s="78">
        <v>0</v>
      </c>
      <c r="P17" s="78">
        <f t="shared" si="4"/>
        <v>91810455</v>
      </c>
      <c r="Q17" s="95">
        <f t="shared" si="5"/>
        <v>0.24109730932508328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155178630</v>
      </c>
      <c r="AA17" s="78">
        <f t="shared" si="11"/>
        <v>547826</v>
      </c>
      <c r="AB17" s="78">
        <f t="shared" si="12"/>
        <v>155726456</v>
      </c>
      <c r="AC17" s="95">
        <f t="shared" si="13"/>
        <v>0.4089428544094566</v>
      </c>
      <c r="AD17" s="77">
        <v>65341022</v>
      </c>
      <c r="AE17" s="78">
        <v>6390543</v>
      </c>
      <c r="AF17" s="78">
        <f t="shared" si="14"/>
        <v>71731565</v>
      </c>
      <c r="AG17" s="78">
        <v>386598838</v>
      </c>
      <c r="AH17" s="78">
        <v>341595904</v>
      </c>
      <c r="AI17" s="79">
        <v>151673258</v>
      </c>
      <c r="AJ17" s="114">
        <f t="shared" si="15"/>
        <v>0.39232724750197001</v>
      </c>
      <c r="AK17" s="115">
        <f t="shared" si="16"/>
        <v>0.27991707695210599</v>
      </c>
    </row>
    <row r="18" spans="1:37" ht="13" x14ac:dyDescent="0.3">
      <c r="A18" s="55" t="s">
        <v>101</v>
      </c>
      <c r="B18" s="56" t="s">
        <v>530</v>
      </c>
      <c r="C18" s="57" t="s">
        <v>531</v>
      </c>
      <c r="D18" s="77">
        <v>1186415756</v>
      </c>
      <c r="E18" s="78">
        <v>133520266</v>
      </c>
      <c r="F18" s="79">
        <f t="shared" si="0"/>
        <v>1319936022</v>
      </c>
      <c r="G18" s="77">
        <v>1186415756</v>
      </c>
      <c r="H18" s="78">
        <v>133520266</v>
      </c>
      <c r="I18" s="79">
        <f t="shared" si="1"/>
        <v>1319936022</v>
      </c>
      <c r="J18" s="77">
        <v>147055469</v>
      </c>
      <c r="K18" s="78">
        <v>35429820</v>
      </c>
      <c r="L18" s="78">
        <f t="shared" si="2"/>
        <v>182485289</v>
      </c>
      <c r="M18" s="95">
        <f t="shared" si="3"/>
        <v>0.1382531319385418</v>
      </c>
      <c r="N18" s="77">
        <v>262040541</v>
      </c>
      <c r="O18" s="78">
        <v>26287124</v>
      </c>
      <c r="P18" s="78">
        <f t="shared" si="4"/>
        <v>288327665</v>
      </c>
      <c r="Q18" s="95">
        <f t="shared" si="5"/>
        <v>0.21844063666291849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409096010</v>
      </c>
      <c r="AA18" s="78">
        <f t="shared" si="11"/>
        <v>61716944</v>
      </c>
      <c r="AB18" s="78">
        <f t="shared" si="12"/>
        <v>470812954</v>
      </c>
      <c r="AC18" s="95">
        <f t="shared" si="13"/>
        <v>0.35669376860146029</v>
      </c>
      <c r="AD18" s="77">
        <v>271604526</v>
      </c>
      <c r="AE18" s="78">
        <v>21945524</v>
      </c>
      <c r="AF18" s="78">
        <f t="shared" si="14"/>
        <v>293550050</v>
      </c>
      <c r="AG18" s="78">
        <v>1342258164</v>
      </c>
      <c r="AH18" s="78">
        <v>1405759454</v>
      </c>
      <c r="AI18" s="79">
        <v>1171759154</v>
      </c>
      <c r="AJ18" s="114">
        <f t="shared" si="15"/>
        <v>0.87297599331271414</v>
      </c>
      <c r="AK18" s="115">
        <f t="shared" si="16"/>
        <v>-1.7790441527773537E-2</v>
      </c>
    </row>
    <row r="19" spans="1:37" ht="13" x14ac:dyDescent="0.3">
      <c r="A19" s="55" t="s">
        <v>101</v>
      </c>
      <c r="B19" s="56" t="s">
        <v>532</v>
      </c>
      <c r="C19" s="57" t="s">
        <v>533</v>
      </c>
      <c r="D19" s="77">
        <v>635599564</v>
      </c>
      <c r="E19" s="78">
        <v>42460000</v>
      </c>
      <c r="F19" s="79">
        <f t="shared" si="0"/>
        <v>678059564</v>
      </c>
      <c r="G19" s="77">
        <v>635599564</v>
      </c>
      <c r="H19" s="78">
        <v>42460000</v>
      </c>
      <c r="I19" s="79">
        <f t="shared" si="1"/>
        <v>678059564</v>
      </c>
      <c r="J19" s="77">
        <v>25768448</v>
      </c>
      <c r="K19" s="78">
        <v>1420102</v>
      </c>
      <c r="L19" s="78">
        <f t="shared" si="2"/>
        <v>27188550</v>
      </c>
      <c r="M19" s="95">
        <f t="shared" si="3"/>
        <v>4.0097583521438246E-2</v>
      </c>
      <c r="N19" s="77">
        <v>190709189</v>
      </c>
      <c r="O19" s="78">
        <v>2615399</v>
      </c>
      <c r="P19" s="78">
        <f t="shared" si="4"/>
        <v>193324588</v>
      </c>
      <c r="Q19" s="95">
        <f t="shared" si="5"/>
        <v>0.28511446230408161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216477637</v>
      </c>
      <c r="AA19" s="78">
        <f t="shared" si="11"/>
        <v>4035501</v>
      </c>
      <c r="AB19" s="78">
        <f t="shared" si="12"/>
        <v>220513138</v>
      </c>
      <c r="AC19" s="95">
        <f t="shared" si="13"/>
        <v>0.32521204582551982</v>
      </c>
      <c r="AD19" s="77">
        <v>93279202</v>
      </c>
      <c r="AE19" s="78">
        <v>121131174</v>
      </c>
      <c r="AF19" s="78">
        <f t="shared" si="14"/>
        <v>214410376</v>
      </c>
      <c r="AG19" s="78">
        <v>757937487</v>
      </c>
      <c r="AH19" s="78">
        <v>758267941</v>
      </c>
      <c r="AI19" s="79">
        <v>192566706</v>
      </c>
      <c r="AJ19" s="114">
        <f t="shared" si="15"/>
        <v>0.25406673941171615</v>
      </c>
      <c r="AK19" s="115">
        <f t="shared" si="16"/>
        <v>-9.8343132423777901E-2</v>
      </c>
    </row>
    <row r="20" spans="1:37" ht="13" x14ac:dyDescent="0.3">
      <c r="A20" s="55" t="s">
        <v>101</v>
      </c>
      <c r="B20" s="56" t="s">
        <v>534</v>
      </c>
      <c r="C20" s="57" t="s">
        <v>535</v>
      </c>
      <c r="D20" s="77">
        <v>497636878</v>
      </c>
      <c r="E20" s="78">
        <v>51355407</v>
      </c>
      <c r="F20" s="79">
        <f t="shared" si="0"/>
        <v>548992285</v>
      </c>
      <c r="G20" s="77">
        <v>497636878</v>
      </c>
      <c r="H20" s="78">
        <v>51355407</v>
      </c>
      <c r="I20" s="79">
        <f t="shared" si="1"/>
        <v>548992285</v>
      </c>
      <c r="J20" s="77">
        <v>105976591</v>
      </c>
      <c r="K20" s="78">
        <v>4388132</v>
      </c>
      <c r="L20" s="78">
        <f t="shared" si="2"/>
        <v>110364723</v>
      </c>
      <c r="M20" s="95">
        <f t="shared" si="3"/>
        <v>0.20103146440391234</v>
      </c>
      <c r="N20" s="77">
        <v>74027258</v>
      </c>
      <c r="O20" s="78">
        <v>8503332</v>
      </c>
      <c r="P20" s="78">
        <f t="shared" si="4"/>
        <v>82530590</v>
      </c>
      <c r="Q20" s="95">
        <f t="shared" si="5"/>
        <v>0.15033105610946793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180003849</v>
      </c>
      <c r="AA20" s="78">
        <f t="shared" si="11"/>
        <v>12891464</v>
      </c>
      <c r="AB20" s="78">
        <f t="shared" si="12"/>
        <v>192895313</v>
      </c>
      <c r="AC20" s="95">
        <f t="shared" si="13"/>
        <v>0.35136252051338024</v>
      </c>
      <c r="AD20" s="77">
        <v>79295413</v>
      </c>
      <c r="AE20" s="78">
        <v>6148130</v>
      </c>
      <c r="AF20" s="78">
        <f t="shared" si="14"/>
        <v>85443543</v>
      </c>
      <c r="AG20" s="78">
        <v>610544203</v>
      </c>
      <c r="AH20" s="78">
        <v>665939998</v>
      </c>
      <c r="AI20" s="79">
        <v>152061237</v>
      </c>
      <c r="AJ20" s="114">
        <f t="shared" si="15"/>
        <v>0.24905852230325737</v>
      </c>
      <c r="AK20" s="115">
        <f t="shared" si="16"/>
        <v>-3.4092137307555226E-2</v>
      </c>
    </row>
    <row r="21" spans="1:37" ht="13" x14ac:dyDescent="0.3">
      <c r="A21" s="55" t="s">
        <v>116</v>
      </c>
      <c r="B21" s="56" t="s">
        <v>536</v>
      </c>
      <c r="C21" s="57" t="s">
        <v>537</v>
      </c>
      <c r="D21" s="77">
        <v>1284023324</v>
      </c>
      <c r="E21" s="78">
        <v>316663329</v>
      </c>
      <c r="F21" s="79">
        <f t="shared" si="0"/>
        <v>1600686653</v>
      </c>
      <c r="G21" s="77">
        <v>1284023324</v>
      </c>
      <c r="H21" s="78">
        <v>316663329</v>
      </c>
      <c r="I21" s="79">
        <f t="shared" si="1"/>
        <v>1600686653</v>
      </c>
      <c r="J21" s="77">
        <v>179205398</v>
      </c>
      <c r="K21" s="78">
        <v>38156767</v>
      </c>
      <c r="L21" s="78">
        <f t="shared" si="2"/>
        <v>217362165</v>
      </c>
      <c r="M21" s="95">
        <f t="shared" si="3"/>
        <v>0.13579307642293434</v>
      </c>
      <c r="N21" s="77">
        <v>307411588</v>
      </c>
      <c r="O21" s="78">
        <v>95247244</v>
      </c>
      <c r="P21" s="78">
        <f t="shared" si="4"/>
        <v>402658832</v>
      </c>
      <c r="Q21" s="95">
        <f t="shared" si="5"/>
        <v>0.25155381363700297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486616986</v>
      </c>
      <c r="AA21" s="78">
        <f t="shared" si="11"/>
        <v>133404011</v>
      </c>
      <c r="AB21" s="78">
        <f t="shared" si="12"/>
        <v>620020997</v>
      </c>
      <c r="AC21" s="95">
        <f t="shared" si="13"/>
        <v>0.38734689005993728</v>
      </c>
      <c r="AD21" s="77">
        <v>219863921</v>
      </c>
      <c r="AE21" s="78">
        <v>-10762281983</v>
      </c>
      <c r="AF21" s="78">
        <f t="shared" si="14"/>
        <v>-10542418062</v>
      </c>
      <c r="AG21" s="78">
        <v>1487986184</v>
      </c>
      <c r="AH21" s="78">
        <v>1538687845</v>
      </c>
      <c r="AI21" s="79">
        <v>-10361567267</v>
      </c>
      <c r="AJ21" s="114">
        <f t="shared" si="15"/>
        <v>-6.9634835178012651</v>
      </c>
      <c r="AK21" s="115">
        <f t="shared" si="16"/>
        <v>-1.0381941628222255</v>
      </c>
    </row>
    <row r="22" spans="1:37" ht="14" x14ac:dyDescent="0.3">
      <c r="A22" s="58" t="s">
        <v>0</v>
      </c>
      <c r="B22" s="59" t="s">
        <v>538</v>
      </c>
      <c r="C22" s="60" t="s">
        <v>0</v>
      </c>
      <c r="D22" s="80">
        <f>SUM(D16:D21)</f>
        <v>4206121723</v>
      </c>
      <c r="E22" s="81">
        <f>SUM(E16:E21)</f>
        <v>617948466</v>
      </c>
      <c r="F22" s="82">
        <f t="shared" si="0"/>
        <v>4824070189</v>
      </c>
      <c r="G22" s="80">
        <f>SUM(G16:G21)</f>
        <v>4206121723</v>
      </c>
      <c r="H22" s="81">
        <f>SUM(H16:H21)</f>
        <v>617948466</v>
      </c>
      <c r="I22" s="82">
        <f t="shared" si="1"/>
        <v>4824070189</v>
      </c>
      <c r="J22" s="80">
        <f>SUM(J16:J21)</f>
        <v>586227274</v>
      </c>
      <c r="K22" s="81">
        <f>SUM(K16:K21)</f>
        <v>102276681</v>
      </c>
      <c r="L22" s="81">
        <f t="shared" si="2"/>
        <v>688503955</v>
      </c>
      <c r="M22" s="96">
        <f t="shared" si="3"/>
        <v>0.14272262384779327</v>
      </c>
      <c r="N22" s="80">
        <f>SUM(N16:N21)</f>
        <v>1001515254</v>
      </c>
      <c r="O22" s="81">
        <f>SUM(O16:O21)</f>
        <v>149316590</v>
      </c>
      <c r="P22" s="81">
        <f t="shared" si="4"/>
        <v>1150831844</v>
      </c>
      <c r="Q22" s="96">
        <f t="shared" si="5"/>
        <v>0.23856034404809529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1587742528</v>
      </c>
      <c r="AA22" s="81">
        <f t="shared" si="11"/>
        <v>251593271</v>
      </c>
      <c r="AB22" s="81">
        <f t="shared" si="12"/>
        <v>1839335799</v>
      </c>
      <c r="AC22" s="96">
        <f t="shared" si="13"/>
        <v>0.38128296789588856</v>
      </c>
      <c r="AD22" s="80">
        <f>SUM(AD16:AD21)</f>
        <v>798826889</v>
      </c>
      <c r="AE22" s="81">
        <f>SUM(AE16:AE21)</f>
        <v>-10593711981</v>
      </c>
      <c r="AF22" s="81">
        <f t="shared" si="14"/>
        <v>-9794885092</v>
      </c>
      <c r="AG22" s="81">
        <f>SUM(AG16:AG21)</f>
        <v>4893682132</v>
      </c>
      <c r="AH22" s="81">
        <f>SUM(AH16:AH21)</f>
        <v>5020465492</v>
      </c>
      <c r="AI22" s="82">
        <f>SUM(AI16:AI21)</f>
        <v>-8538400654</v>
      </c>
      <c r="AJ22" s="116">
        <f t="shared" si="15"/>
        <v>-1.744780397191519</v>
      </c>
      <c r="AK22" s="117">
        <f t="shared" si="16"/>
        <v>-1.1174931439410092</v>
      </c>
    </row>
    <row r="23" spans="1:37" ht="13" x14ac:dyDescent="0.3">
      <c r="A23" s="55" t="s">
        <v>101</v>
      </c>
      <c r="B23" s="56" t="s">
        <v>539</v>
      </c>
      <c r="C23" s="57" t="s">
        <v>540</v>
      </c>
      <c r="D23" s="77">
        <v>864469421</v>
      </c>
      <c r="E23" s="78">
        <v>83914026</v>
      </c>
      <c r="F23" s="79">
        <f t="shared" si="0"/>
        <v>948383447</v>
      </c>
      <c r="G23" s="77">
        <v>864469421</v>
      </c>
      <c r="H23" s="78">
        <v>83914026</v>
      </c>
      <c r="I23" s="79">
        <f t="shared" si="1"/>
        <v>948383447</v>
      </c>
      <c r="J23" s="77">
        <v>168322821</v>
      </c>
      <c r="K23" s="78">
        <v>45178990</v>
      </c>
      <c r="L23" s="78">
        <f t="shared" si="2"/>
        <v>213501811</v>
      </c>
      <c r="M23" s="95">
        <f t="shared" si="3"/>
        <v>0.22512182353600274</v>
      </c>
      <c r="N23" s="77">
        <v>183582521</v>
      </c>
      <c r="O23" s="78">
        <v>10885486</v>
      </c>
      <c r="P23" s="78">
        <f t="shared" si="4"/>
        <v>194468007</v>
      </c>
      <c r="Q23" s="95">
        <f t="shared" si="5"/>
        <v>0.20505208902069755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351905342</v>
      </c>
      <c r="AA23" s="78">
        <f t="shared" si="11"/>
        <v>56064476</v>
      </c>
      <c r="AB23" s="78">
        <f t="shared" si="12"/>
        <v>407969818</v>
      </c>
      <c r="AC23" s="95">
        <f t="shared" si="13"/>
        <v>0.43017391255670029</v>
      </c>
      <c r="AD23" s="77">
        <v>171170954</v>
      </c>
      <c r="AE23" s="78">
        <v>20574475</v>
      </c>
      <c r="AF23" s="78">
        <f t="shared" si="14"/>
        <v>191745429</v>
      </c>
      <c r="AG23" s="78">
        <v>858952310</v>
      </c>
      <c r="AH23" s="78">
        <v>914904995</v>
      </c>
      <c r="AI23" s="79">
        <v>371132521</v>
      </c>
      <c r="AJ23" s="114">
        <f t="shared" si="15"/>
        <v>0.43207581687509522</v>
      </c>
      <c r="AK23" s="115">
        <f t="shared" si="16"/>
        <v>1.4198919964866441E-2</v>
      </c>
    </row>
    <row r="24" spans="1:37" ht="13" x14ac:dyDescent="0.3">
      <c r="A24" s="55" t="s">
        <v>101</v>
      </c>
      <c r="B24" s="56" t="s">
        <v>541</v>
      </c>
      <c r="C24" s="57" t="s">
        <v>542</v>
      </c>
      <c r="D24" s="77">
        <v>272605348</v>
      </c>
      <c r="E24" s="78">
        <v>23698000</v>
      </c>
      <c r="F24" s="79">
        <f t="shared" si="0"/>
        <v>296303348</v>
      </c>
      <c r="G24" s="77">
        <v>272605348</v>
      </c>
      <c r="H24" s="78">
        <v>23698000</v>
      </c>
      <c r="I24" s="79">
        <f t="shared" si="1"/>
        <v>296303348</v>
      </c>
      <c r="J24" s="77">
        <v>0</v>
      </c>
      <c r="K24" s="78">
        <v>0</v>
      </c>
      <c r="L24" s="78">
        <f t="shared" si="2"/>
        <v>0</v>
      </c>
      <c r="M24" s="95">
        <f t="shared" si="3"/>
        <v>0</v>
      </c>
      <c r="N24" s="77">
        <v>71338376</v>
      </c>
      <c r="O24" s="78">
        <v>2127869</v>
      </c>
      <c r="P24" s="78">
        <f t="shared" si="4"/>
        <v>73466245</v>
      </c>
      <c r="Q24" s="95">
        <f t="shared" si="5"/>
        <v>0.2479426759632834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71338376</v>
      </c>
      <c r="AA24" s="78">
        <f t="shared" si="11"/>
        <v>2127869</v>
      </c>
      <c r="AB24" s="78">
        <f t="shared" si="12"/>
        <v>73466245</v>
      </c>
      <c r="AC24" s="95">
        <f t="shared" si="13"/>
        <v>0.2479426759632834</v>
      </c>
      <c r="AD24" s="77">
        <v>90937896</v>
      </c>
      <c r="AE24" s="78">
        <v>4084931</v>
      </c>
      <c r="AF24" s="78">
        <f t="shared" si="14"/>
        <v>95022827</v>
      </c>
      <c r="AG24" s="78">
        <v>269830811</v>
      </c>
      <c r="AH24" s="78">
        <v>303444206</v>
      </c>
      <c r="AI24" s="79">
        <v>116155369</v>
      </c>
      <c r="AJ24" s="114">
        <f t="shared" si="15"/>
        <v>0.43047481705119289</v>
      </c>
      <c r="AK24" s="115">
        <f t="shared" si="16"/>
        <v>-0.22685687934752774</v>
      </c>
    </row>
    <row r="25" spans="1:37" ht="13" x14ac:dyDescent="0.3">
      <c r="A25" s="55" t="s">
        <v>101</v>
      </c>
      <c r="B25" s="56" t="s">
        <v>543</v>
      </c>
      <c r="C25" s="57" t="s">
        <v>544</v>
      </c>
      <c r="D25" s="77">
        <v>371043869</v>
      </c>
      <c r="E25" s="78">
        <v>81016200</v>
      </c>
      <c r="F25" s="79">
        <f t="shared" si="0"/>
        <v>452060069</v>
      </c>
      <c r="G25" s="77">
        <v>371043869</v>
      </c>
      <c r="H25" s="78">
        <v>63851195</v>
      </c>
      <c r="I25" s="79">
        <f t="shared" si="1"/>
        <v>434895064</v>
      </c>
      <c r="J25" s="77">
        <v>89518667</v>
      </c>
      <c r="K25" s="78">
        <v>23808683</v>
      </c>
      <c r="L25" s="78">
        <f t="shared" si="2"/>
        <v>113327350</v>
      </c>
      <c r="M25" s="95">
        <f t="shared" si="3"/>
        <v>0.25069090984012571</v>
      </c>
      <c r="N25" s="77">
        <v>83083903</v>
      </c>
      <c r="O25" s="78">
        <v>31470593</v>
      </c>
      <c r="P25" s="78">
        <f t="shared" si="4"/>
        <v>114554496</v>
      </c>
      <c r="Q25" s="95">
        <f t="shared" si="5"/>
        <v>0.2534054738641382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172602570</v>
      </c>
      <c r="AA25" s="78">
        <f t="shared" si="11"/>
        <v>55279276</v>
      </c>
      <c r="AB25" s="78">
        <f t="shared" si="12"/>
        <v>227881846</v>
      </c>
      <c r="AC25" s="95">
        <f t="shared" si="13"/>
        <v>0.50409638370426391</v>
      </c>
      <c r="AD25" s="77">
        <v>92489297</v>
      </c>
      <c r="AE25" s="78">
        <v>18463064</v>
      </c>
      <c r="AF25" s="78">
        <f t="shared" si="14"/>
        <v>110952361</v>
      </c>
      <c r="AG25" s="78">
        <v>428397458</v>
      </c>
      <c r="AH25" s="78">
        <v>466091025</v>
      </c>
      <c r="AI25" s="79">
        <v>208626103</v>
      </c>
      <c r="AJ25" s="114">
        <f t="shared" si="15"/>
        <v>0.4869919256150208</v>
      </c>
      <c r="AK25" s="115">
        <f t="shared" si="16"/>
        <v>3.2465600258835492E-2</v>
      </c>
    </row>
    <row r="26" spans="1:37" ht="13" x14ac:dyDescent="0.3">
      <c r="A26" s="55" t="s">
        <v>101</v>
      </c>
      <c r="B26" s="56" t="s">
        <v>545</v>
      </c>
      <c r="C26" s="57" t="s">
        <v>546</v>
      </c>
      <c r="D26" s="77">
        <v>403385880</v>
      </c>
      <c r="E26" s="78">
        <v>21092600</v>
      </c>
      <c r="F26" s="79">
        <f t="shared" si="0"/>
        <v>424478480</v>
      </c>
      <c r="G26" s="77">
        <v>403385880</v>
      </c>
      <c r="H26" s="78">
        <v>21092600</v>
      </c>
      <c r="I26" s="79">
        <f t="shared" si="1"/>
        <v>424478480</v>
      </c>
      <c r="J26" s="77">
        <v>82695195</v>
      </c>
      <c r="K26" s="78">
        <v>4292953</v>
      </c>
      <c r="L26" s="78">
        <f t="shared" si="2"/>
        <v>86988148</v>
      </c>
      <c r="M26" s="95">
        <f t="shared" si="3"/>
        <v>0.20492946544663465</v>
      </c>
      <c r="N26" s="77">
        <v>78395181</v>
      </c>
      <c r="O26" s="78">
        <v>10213457</v>
      </c>
      <c r="P26" s="78">
        <f t="shared" si="4"/>
        <v>88608638</v>
      </c>
      <c r="Q26" s="95">
        <f t="shared" si="5"/>
        <v>0.20874706769587001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161090376</v>
      </c>
      <c r="AA26" s="78">
        <f t="shared" si="11"/>
        <v>14506410</v>
      </c>
      <c r="AB26" s="78">
        <f t="shared" si="12"/>
        <v>175596786</v>
      </c>
      <c r="AC26" s="95">
        <f t="shared" si="13"/>
        <v>0.41367653314250463</v>
      </c>
      <c r="AD26" s="77">
        <v>88006799</v>
      </c>
      <c r="AE26" s="78">
        <v>8785928</v>
      </c>
      <c r="AF26" s="78">
        <f t="shared" si="14"/>
        <v>96792727</v>
      </c>
      <c r="AG26" s="78">
        <v>381175529</v>
      </c>
      <c r="AH26" s="78">
        <v>385403068</v>
      </c>
      <c r="AI26" s="79">
        <v>167402788</v>
      </c>
      <c r="AJ26" s="114">
        <f t="shared" si="15"/>
        <v>0.43917506572149334</v>
      </c>
      <c r="AK26" s="115">
        <f t="shared" si="16"/>
        <v>-8.4552726776671916E-2</v>
      </c>
    </row>
    <row r="27" spans="1:37" ht="13" x14ac:dyDescent="0.3">
      <c r="A27" s="55" t="s">
        <v>101</v>
      </c>
      <c r="B27" s="56" t="s">
        <v>547</v>
      </c>
      <c r="C27" s="57" t="s">
        <v>548</v>
      </c>
      <c r="D27" s="77">
        <v>206793647</v>
      </c>
      <c r="E27" s="78">
        <v>37954452</v>
      </c>
      <c r="F27" s="79">
        <f t="shared" si="0"/>
        <v>244748099</v>
      </c>
      <c r="G27" s="77">
        <v>206793647</v>
      </c>
      <c r="H27" s="78">
        <v>37954452</v>
      </c>
      <c r="I27" s="79">
        <f t="shared" si="1"/>
        <v>244748099</v>
      </c>
      <c r="J27" s="77">
        <v>37966145</v>
      </c>
      <c r="K27" s="78">
        <v>4131237</v>
      </c>
      <c r="L27" s="78">
        <f t="shared" si="2"/>
        <v>42097382</v>
      </c>
      <c r="M27" s="95">
        <f t="shared" si="3"/>
        <v>0.17200289674160044</v>
      </c>
      <c r="N27" s="77">
        <v>43269352</v>
      </c>
      <c r="O27" s="78">
        <v>8061100</v>
      </c>
      <c r="P27" s="78">
        <f t="shared" si="4"/>
        <v>51330452</v>
      </c>
      <c r="Q27" s="95">
        <f t="shared" si="5"/>
        <v>0.20972768413616974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81235497</v>
      </c>
      <c r="AA27" s="78">
        <f t="shared" si="11"/>
        <v>12192337</v>
      </c>
      <c r="AB27" s="78">
        <f t="shared" si="12"/>
        <v>93427834</v>
      </c>
      <c r="AC27" s="95">
        <f t="shared" si="13"/>
        <v>0.38173058087777018</v>
      </c>
      <c r="AD27" s="77">
        <v>36864591</v>
      </c>
      <c r="AE27" s="78">
        <v>1267738</v>
      </c>
      <c r="AF27" s="78">
        <f t="shared" si="14"/>
        <v>38132329</v>
      </c>
      <c r="AG27" s="78">
        <v>275812584</v>
      </c>
      <c r="AH27" s="78">
        <v>275812584</v>
      </c>
      <c r="AI27" s="79">
        <v>63240719</v>
      </c>
      <c r="AJ27" s="114">
        <f t="shared" si="15"/>
        <v>0.22928873687648713</v>
      </c>
      <c r="AK27" s="115">
        <f t="shared" si="16"/>
        <v>0.34611373986624305</v>
      </c>
    </row>
    <row r="28" spans="1:37" ht="13" x14ac:dyDescent="0.3">
      <c r="A28" s="55" t="s">
        <v>116</v>
      </c>
      <c r="B28" s="56" t="s">
        <v>549</v>
      </c>
      <c r="C28" s="57" t="s">
        <v>550</v>
      </c>
      <c r="D28" s="77">
        <v>617764905</v>
      </c>
      <c r="E28" s="78">
        <v>708380320</v>
      </c>
      <c r="F28" s="79">
        <f t="shared" si="0"/>
        <v>1326145225</v>
      </c>
      <c r="G28" s="77">
        <v>617764905</v>
      </c>
      <c r="H28" s="78">
        <v>708380320</v>
      </c>
      <c r="I28" s="79">
        <f t="shared" si="1"/>
        <v>1326145225</v>
      </c>
      <c r="J28" s="77">
        <v>76245575</v>
      </c>
      <c r="K28" s="78">
        <v>113269100</v>
      </c>
      <c r="L28" s="78">
        <f t="shared" si="2"/>
        <v>189514675</v>
      </c>
      <c r="M28" s="95">
        <f t="shared" si="3"/>
        <v>0.14290642640590137</v>
      </c>
      <c r="N28" s="77">
        <v>91265550</v>
      </c>
      <c r="O28" s="78">
        <v>119722803</v>
      </c>
      <c r="P28" s="78">
        <f t="shared" si="4"/>
        <v>210988353</v>
      </c>
      <c r="Q28" s="95">
        <f t="shared" si="5"/>
        <v>0.15909898027947883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167511125</v>
      </c>
      <c r="AA28" s="78">
        <f t="shared" si="11"/>
        <v>232991903</v>
      </c>
      <c r="AB28" s="78">
        <f t="shared" si="12"/>
        <v>400503028</v>
      </c>
      <c r="AC28" s="95">
        <f t="shared" si="13"/>
        <v>0.30200540668538017</v>
      </c>
      <c r="AD28" s="77">
        <v>81561642</v>
      </c>
      <c r="AE28" s="78">
        <v>76731223</v>
      </c>
      <c r="AF28" s="78">
        <f t="shared" si="14"/>
        <v>158292865</v>
      </c>
      <c r="AG28" s="78">
        <v>1343574284</v>
      </c>
      <c r="AH28" s="78">
        <v>1288718298</v>
      </c>
      <c r="AI28" s="79">
        <v>272662789</v>
      </c>
      <c r="AJ28" s="114">
        <f t="shared" si="15"/>
        <v>0.20293838029427483</v>
      </c>
      <c r="AK28" s="115">
        <f t="shared" si="16"/>
        <v>0.33289869382299697</v>
      </c>
    </row>
    <row r="29" spans="1:37" ht="14" x14ac:dyDescent="0.3">
      <c r="A29" s="58" t="s">
        <v>0</v>
      </c>
      <c r="B29" s="59" t="s">
        <v>551</v>
      </c>
      <c r="C29" s="60" t="s">
        <v>0</v>
      </c>
      <c r="D29" s="80">
        <f>SUM(D23:D28)</f>
        <v>2736063070</v>
      </c>
      <c r="E29" s="81">
        <f>SUM(E23:E28)</f>
        <v>956055598</v>
      </c>
      <c r="F29" s="82">
        <f t="shared" si="0"/>
        <v>3692118668</v>
      </c>
      <c r="G29" s="80">
        <f>SUM(G23:G28)</f>
        <v>2736063070</v>
      </c>
      <c r="H29" s="81">
        <f>SUM(H23:H28)</f>
        <v>938890593</v>
      </c>
      <c r="I29" s="82">
        <f t="shared" si="1"/>
        <v>3674953663</v>
      </c>
      <c r="J29" s="80">
        <f>SUM(J23:J28)</f>
        <v>454748403</v>
      </c>
      <c r="K29" s="81">
        <f>SUM(K23:K28)</f>
        <v>190680963</v>
      </c>
      <c r="L29" s="81">
        <f t="shared" si="2"/>
        <v>645429366</v>
      </c>
      <c r="M29" s="96">
        <f t="shared" si="3"/>
        <v>0.17481273600277467</v>
      </c>
      <c r="N29" s="80">
        <f>SUM(N23:N28)</f>
        <v>550934883</v>
      </c>
      <c r="O29" s="81">
        <f>SUM(O23:O28)</f>
        <v>182481308</v>
      </c>
      <c r="P29" s="81">
        <f t="shared" si="4"/>
        <v>733416191</v>
      </c>
      <c r="Q29" s="96">
        <f t="shared" si="5"/>
        <v>0.19864372111237893</v>
      </c>
      <c r="R29" s="80">
        <f>SUM(R23:R28)</f>
        <v>0</v>
      </c>
      <c r="S29" s="81">
        <f>SUM(S23:S28)</f>
        <v>0</v>
      </c>
      <c r="T29" s="81">
        <f t="shared" si="6"/>
        <v>0</v>
      </c>
      <c r="U29" s="96">
        <f t="shared" si="7"/>
        <v>0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f t="shared" si="10"/>
        <v>1005683286</v>
      </c>
      <c r="AA29" s="81">
        <f t="shared" si="11"/>
        <v>373162271</v>
      </c>
      <c r="AB29" s="81">
        <f t="shared" si="12"/>
        <v>1378845557</v>
      </c>
      <c r="AC29" s="96">
        <f t="shared" si="13"/>
        <v>0.37345645711515357</v>
      </c>
      <c r="AD29" s="80">
        <f>SUM(AD23:AD28)</f>
        <v>561031179</v>
      </c>
      <c r="AE29" s="81">
        <f>SUM(AE23:AE28)</f>
        <v>129907359</v>
      </c>
      <c r="AF29" s="81">
        <f t="shared" si="14"/>
        <v>690938538</v>
      </c>
      <c r="AG29" s="81">
        <f>SUM(AG23:AG28)</f>
        <v>3557742976</v>
      </c>
      <c r="AH29" s="81">
        <f>SUM(AH23:AH28)</f>
        <v>3634374176</v>
      </c>
      <c r="AI29" s="82">
        <f>SUM(AI23:AI28)</f>
        <v>1199220289</v>
      </c>
      <c r="AJ29" s="116">
        <f t="shared" si="15"/>
        <v>0.33707333472084972</v>
      </c>
      <c r="AK29" s="117">
        <f t="shared" si="16"/>
        <v>6.1478193303497575E-2</v>
      </c>
    </row>
    <row r="30" spans="1:37" ht="13" x14ac:dyDescent="0.3">
      <c r="A30" s="55" t="s">
        <v>101</v>
      </c>
      <c r="B30" s="56" t="s">
        <v>89</v>
      </c>
      <c r="C30" s="57" t="s">
        <v>90</v>
      </c>
      <c r="D30" s="77">
        <v>5083259500</v>
      </c>
      <c r="E30" s="78">
        <v>265985449</v>
      </c>
      <c r="F30" s="79">
        <f t="shared" si="0"/>
        <v>5349244949</v>
      </c>
      <c r="G30" s="77">
        <v>5083259500</v>
      </c>
      <c r="H30" s="78">
        <v>265985449</v>
      </c>
      <c r="I30" s="79">
        <f t="shared" si="1"/>
        <v>5349244949</v>
      </c>
      <c r="J30" s="77">
        <v>678734925</v>
      </c>
      <c r="K30" s="78">
        <v>9058835</v>
      </c>
      <c r="L30" s="78">
        <f t="shared" si="2"/>
        <v>687793760</v>
      </c>
      <c r="M30" s="95">
        <f t="shared" si="3"/>
        <v>0.12857772761529226</v>
      </c>
      <c r="N30" s="77">
        <v>1003547658</v>
      </c>
      <c r="O30" s="78">
        <v>39143059</v>
      </c>
      <c r="P30" s="78">
        <f t="shared" si="4"/>
        <v>1042690717</v>
      </c>
      <c r="Q30" s="95">
        <f t="shared" si="5"/>
        <v>0.19492297080075255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1682282583</v>
      </c>
      <c r="AA30" s="78">
        <f t="shared" si="11"/>
        <v>48201894</v>
      </c>
      <c r="AB30" s="78">
        <f t="shared" si="12"/>
        <v>1730484477</v>
      </c>
      <c r="AC30" s="95">
        <f t="shared" si="13"/>
        <v>0.32350069841604479</v>
      </c>
      <c r="AD30" s="77">
        <v>842629371</v>
      </c>
      <c r="AE30" s="78">
        <v>39514420</v>
      </c>
      <c r="AF30" s="78">
        <f t="shared" si="14"/>
        <v>882143791</v>
      </c>
      <c r="AG30" s="78">
        <v>4498890604</v>
      </c>
      <c r="AH30" s="78">
        <v>5357161453</v>
      </c>
      <c r="AI30" s="79">
        <v>1456012764</v>
      </c>
      <c r="AJ30" s="114">
        <f t="shared" si="15"/>
        <v>0.32363817931146122</v>
      </c>
      <c r="AK30" s="115">
        <f t="shared" si="16"/>
        <v>0.18199632263806298</v>
      </c>
    </row>
    <row r="31" spans="1:37" ht="13" x14ac:dyDescent="0.3">
      <c r="A31" s="55" t="s">
        <v>101</v>
      </c>
      <c r="B31" s="56" t="s">
        <v>552</v>
      </c>
      <c r="C31" s="57" t="s">
        <v>553</v>
      </c>
      <c r="D31" s="77">
        <v>744156068</v>
      </c>
      <c r="E31" s="78">
        <v>101472000</v>
      </c>
      <c r="F31" s="79">
        <f t="shared" si="0"/>
        <v>845628068</v>
      </c>
      <c r="G31" s="77">
        <v>744156068</v>
      </c>
      <c r="H31" s="78">
        <v>101472000</v>
      </c>
      <c r="I31" s="79">
        <f t="shared" si="1"/>
        <v>845628068</v>
      </c>
      <c r="J31" s="77">
        <v>57475933</v>
      </c>
      <c r="K31" s="78">
        <v>12755588</v>
      </c>
      <c r="L31" s="78">
        <f t="shared" si="2"/>
        <v>70231521</v>
      </c>
      <c r="M31" s="95">
        <f t="shared" si="3"/>
        <v>8.3052495130755286E-2</v>
      </c>
      <c r="N31" s="77">
        <v>103798159</v>
      </c>
      <c r="O31" s="78">
        <v>21235037</v>
      </c>
      <c r="P31" s="78">
        <f t="shared" si="4"/>
        <v>125033196</v>
      </c>
      <c r="Q31" s="95">
        <f t="shared" si="5"/>
        <v>0.14785837974337437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161274092</v>
      </c>
      <c r="AA31" s="78">
        <f t="shared" si="11"/>
        <v>33990625</v>
      </c>
      <c r="AB31" s="78">
        <f t="shared" si="12"/>
        <v>195264717</v>
      </c>
      <c r="AC31" s="95">
        <f t="shared" si="13"/>
        <v>0.23091087487412965</v>
      </c>
      <c r="AD31" s="77">
        <v>100860275</v>
      </c>
      <c r="AE31" s="78">
        <v>19760898</v>
      </c>
      <c r="AF31" s="78">
        <f t="shared" si="14"/>
        <v>120621173</v>
      </c>
      <c r="AG31" s="78">
        <v>736462417</v>
      </c>
      <c r="AH31" s="78">
        <v>736672017</v>
      </c>
      <c r="AI31" s="79">
        <v>203079855</v>
      </c>
      <c r="AJ31" s="114">
        <f t="shared" si="15"/>
        <v>0.27575046643554657</v>
      </c>
      <c r="AK31" s="115">
        <f t="shared" si="16"/>
        <v>3.6577516950527356E-2</v>
      </c>
    </row>
    <row r="32" spans="1:37" ht="13" x14ac:dyDescent="0.3">
      <c r="A32" s="55" t="s">
        <v>101</v>
      </c>
      <c r="B32" s="56" t="s">
        <v>91</v>
      </c>
      <c r="C32" s="57" t="s">
        <v>92</v>
      </c>
      <c r="D32" s="77">
        <v>2481714008</v>
      </c>
      <c r="E32" s="78">
        <v>234198250</v>
      </c>
      <c r="F32" s="79">
        <f t="shared" si="0"/>
        <v>2715912258</v>
      </c>
      <c r="G32" s="77">
        <v>2481714008</v>
      </c>
      <c r="H32" s="78">
        <v>234198250</v>
      </c>
      <c r="I32" s="79">
        <f t="shared" si="1"/>
        <v>2715912258</v>
      </c>
      <c r="J32" s="77">
        <v>538394663</v>
      </c>
      <c r="K32" s="78">
        <v>25230020</v>
      </c>
      <c r="L32" s="78">
        <f t="shared" si="2"/>
        <v>563624683</v>
      </c>
      <c r="M32" s="95">
        <f t="shared" si="3"/>
        <v>0.20752683793071197</v>
      </c>
      <c r="N32" s="77">
        <v>562264208</v>
      </c>
      <c r="O32" s="78">
        <v>63150351</v>
      </c>
      <c r="P32" s="78">
        <f t="shared" si="4"/>
        <v>625414559</v>
      </c>
      <c r="Q32" s="95">
        <f t="shared" si="5"/>
        <v>0.23027789545033234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1100658871</v>
      </c>
      <c r="AA32" s="78">
        <f t="shared" si="11"/>
        <v>88380371</v>
      </c>
      <c r="AB32" s="78">
        <f t="shared" si="12"/>
        <v>1189039242</v>
      </c>
      <c r="AC32" s="95">
        <f t="shared" si="13"/>
        <v>0.43780473338104431</v>
      </c>
      <c r="AD32" s="77">
        <v>538794389</v>
      </c>
      <c r="AE32" s="78">
        <v>54430269</v>
      </c>
      <c r="AF32" s="78">
        <f t="shared" si="14"/>
        <v>593224658</v>
      </c>
      <c r="AG32" s="78">
        <v>2458877329</v>
      </c>
      <c r="AH32" s="78">
        <v>2628110241</v>
      </c>
      <c r="AI32" s="79">
        <v>1132550807</v>
      </c>
      <c r="AJ32" s="114">
        <f t="shared" si="15"/>
        <v>0.46059670958070797</v>
      </c>
      <c r="AK32" s="115">
        <f t="shared" si="16"/>
        <v>5.4262580905731772E-2</v>
      </c>
    </row>
    <row r="33" spans="1:37" ht="13" x14ac:dyDescent="0.3">
      <c r="A33" s="55" t="s">
        <v>116</v>
      </c>
      <c r="B33" s="56" t="s">
        <v>554</v>
      </c>
      <c r="C33" s="57" t="s">
        <v>555</v>
      </c>
      <c r="D33" s="77">
        <v>247430448</v>
      </c>
      <c r="E33" s="78">
        <v>13850028</v>
      </c>
      <c r="F33" s="79">
        <f t="shared" si="0"/>
        <v>261280476</v>
      </c>
      <c r="G33" s="77">
        <v>247430448</v>
      </c>
      <c r="H33" s="78">
        <v>13850028</v>
      </c>
      <c r="I33" s="79">
        <f t="shared" si="1"/>
        <v>261280476</v>
      </c>
      <c r="J33" s="77">
        <v>50999952</v>
      </c>
      <c r="K33" s="78">
        <v>1125996</v>
      </c>
      <c r="L33" s="78">
        <f t="shared" si="2"/>
        <v>52125948</v>
      </c>
      <c r="M33" s="95">
        <f t="shared" si="3"/>
        <v>0.19950188700666635</v>
      </c>
      <c r="N33" s="77">
        <v>56825185</v>
      </c>
      <c r="O33" s="78">
        <v>2611143</v>
      </c>
      <c r="P33" s="78">
        <f t="shared" si="4"/>
        <v>59436328</v>
      </c>
      <c r="Q33" s="95">
        <f t="shared" si="5"/>
        <v>0.22748093891255772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107825137</v>
      </c>
      <c r="AA33" s="78">
        <f t="shared" si="11"/>
        <v>3737139</v>
      </c>
      <c r="AB33" s="78">
        <f t="shared" si="12"/>
        <v>111562276</v>
      </c>
      <c r="AC33" s="95">
        <f t="shared" si="13"/>
        <v>0.42698282591922404</v>
      </c>
      <c r="AD33" s="77">
        <v>73823144</v>
      </c>
      <c r="AE33" s="78">
        <v>2493868</v>
      </c>
      <c r="AF33" s="78">
        <f t="shared" si="14"/>
        <v>76317012</v>
      </c>
      <c r="AG33" s="78">
        <v>270909000</v>
      </c>
      <c r="AH33" s="78">
        <v>260234232</v>
      </c>
      <c r="AI33" s="79">
        <v>131087332</v>
      </c>
      <c r="AJ33" s="114">
        <f t="shared" si="15"/>
        <v>0.48387957579851537</v>
      </c>
      <c r="AK33" s="115">
        <f t="shared" si="16"/>
        <v>-0.22119162631786471</v>
      </c>
    </row>
    <row r="34" spans="1:37" ht="14" x14ac:dyDescent="0.3">
      <c r="A34" s="58" t="s">
        <v>0</v>
      </c>
      <c r="B34" s="59" t="s">
        <v>556</v>
      </c>
      <c r="C34" s="60" t="s">
        <v>0</v>
      </c>
      <c r="D34" s="80">
        <f>SUM(D30:D33)</f>
        <v>8556560024</v>
      </c>
      <c r="E34" s="81">
        <f>SUM(E30:E33)</f>
        <v>615505727</v>
      </c>
      <c r="F34" s="82">
        <f t="shared" si="0"/>
        <v>9172065751</v>
      </c>
      <c r="G34" s="80">
        <f>SUM(G30:G33)</f>
        <v>8556560024</v>
      </c>
      <c r="H34" s="81">
        <f>SUM(H30:H33)</f>
        <v>615505727</v>
      </c>
      <c r="I34" s="82">
        <f t="shared" si="1"/>
        <v>9172065751</v>
      </c>
      <c r="J34" s="80">
        <f>SUM(J30:J33)</f>
        <v>1325605473</v>
      </c>
      <c r="K34" s="81">
        <f>SUM(K30:K33)</f>
        <v>48170439</v>
      </c>
      <c r="L34" s="81">
        <f t="shared" si="2"/>
        <v>1373775912</v>
      </c>
      <c r="M34" s="96">
        <f t="shared" si="3"/>
        <v>0.14977824508619791</v>
      </c>
      <c r="N34" s="80">
        <f>SUM(N30:N33)</f>
        <v>1726435210</v>
      </c>
      <c r="O34" s="81">
        <f>SUM(O30:O33)</f>
        <v>126139590</v>
      </c>
      <c r="P34" s="81">
        <f t="shared" si="4"/>
        <v>1852574800</v>
      </c>
      <c r="Q34" s="96">
        <f t="shared" si="5"/>
        <v>0.20198010462343446</v>
      </c>
      <c r="R34" s="80">
        <f>SUM(R30:R33)</f>
        <v>0</v>
      </c>
      <c r="S34" s="81">
        <f>SUM(S30:S33)</f>
        <v>0</v>
      </c>
      <c r="T34" s="81">
        <f t="shared" si="6"/>
        <v>0</v>
      </c>
      <c r="U34" s="96">
        <f t="shared" si="7"/>
        <v>0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f t="shared" si="10"/>
        <v>3052040683</v>
      </c>
      <c r="AA34" s="81">
        <f t="shared" si="11"/>
        <v>174310029</v>
      </c>
      <c r="AB34" s="81">
        <f t="shared" si="12"/>
        <v>3226350712</v>
      </c>
      <c r="AC34" s="96">
        <f t="shared" si="13"/>
        <v>0.35175834970963238</v>
      </c>
      <c r="AD34" s="80">
        <f>SUM(AD30:AD33)</f>
        <v>1556107179</v>
      </c>
      <c r="AE34" s="81">
        <f>SUM(AE30:AE33)</f>
        <v>116199455</v>
      </c>
      <c r="AF34" s="81">
        <f t="shared" si="14"/>
        <v>1672306634</v>
      </c>
      <c r="AG34" s="81">
        <f>SUM(AG30:AG33)</f>
        <v>7965139350</v>
      </c>
      <c r="AH34" s="81">
        <f>SUM(AH30:AH33)</f>
        <v>8982177943</v>
      </c>
      <c r="AI34" s="82">
        <f>SUM(AI30:AI33)</f>
        <v>2922730758</v>
      </c>
      <c r="AJ34" s="116">
        <f t="shared" si="15"/>
        <v>0.36694031699520735</v>
      </c>
      <c r="AK34" s="117">
        <f t="shared" si="16"/>
        <v>0.10779611964392899</v>
      </c>
    </row>
    <row r="35" spans="1:37" ht="14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27985392538</v>
      </c>
      <c r="E35" s="84">
        <f>SUM(E9:E14,E16:E21,E23:E28,E30:E33)</f>
        <v>3555619236</v>
      </c>
      <c r="F35" s="85">
        <f t="shared" si="0"/>
        <v>31541011774</v>
      </c>
      <c r="G35" s="83">
        <f>SUM(G9:G14,G16:G21,G23:G28,G30:G33)</f>
        <v>27985392538</v>
      </c>
      <c r="H35" s="84">
        <f>SUM(H9:H14,H16:H21,H23:H28,H30:H33)</f>
        <v>3553454231</v>
      </c>
      <c r="I35" s="85">
        <f t="shared" si="1"/>
        <v>31538846769</v>
      </c>
      <c r="J35" s="83">
        <f>SUM(J9:J14,J16:J21,J23:J28,J30:J33)</f>
        <v>4344919975</v>
      </c>
      <c r="K35" s="84">
        <f>SUM(K9:K14,K16:K21,K23:K28,K30:K33)</f>
        <v>689837395</v>
      </c>
      <c r="L35" s="84">
        <f t="shared" si="2"/>
        <v>5034757370</v>
      </c>
      <c r="M35" s="97">
        <f t="shared" si="3"/>
        <v>0.15962574079980113</v>
      </c>
      <c r="N35" s="83">
        <f>SUM(N9:N14,N16:N21,N23:N28,N30:N33)</f>
        <v>5799361846</v>
      </c>
      <c r="O35" s="84">
        <f>SUM(O9:O14,O16:O21,O23:O28,O30:O33)</f>
        <v>791159433</v>
      </c>
      <c r="P35" s="84">
        <f t="shared" si="4"/>
        <v>6590521279</v>
      </c>
      <c r="Q35" s="97">
        <f t="shared" si="5"/>
        <v>0.2089508518693976</v>
      </c>
      <c r="R35" s="83">
        <f>SUM(R9:R14,R16:R21,R23:R28,R30:R33)</f>
        <v>0</v>
      </c>
      <c r="S35" s="84">
        <f>SUM(S9:S14,S16:S21,S23:S28,S30:S33)</f>
        <v>0</v>
      </c>
      <c r="T35" s="84">
        <f t="shared" si="6"/>
        <v>0</v>
      </c>
      <c r="U35" s="97">
        <f t="shared" si="7"/>
        <v>0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f t="shared" si="10"/>
        <v>10144281821</v>
      </c>
      <c r="AA35" s="84">
        <f t="shared" si="11"/>
        <v>1480996828</v>
      </c>
      <c r="AB35" s="84">
        <f t="shared" si="12"/>
        <v>11625278649</v>
      </c>
      <c r="AC35" s="97">
        <f t="shared" si="13"/>
        <v>0.36857659266919873</v>
      </c>
      <c r="AD35" s="83">
        <f>SUM(AD9:AD14,AD16:AD21,AD23:AD28,AD30:AD33)</f>
        <v>5589836571</v>
      </c>
      <c r="AE35" s="84">
        <f>SUM(AE9:AE14,AE16:AE21,AE23:AE28,AE30:AE33)</f>
        <v>-9980266076</v>
      </c>
      <c r="AF35" s="84">
        <f t="shared" si="14"/>
        <v>-4390429505</v>
      </c>
      <c r="AG35" s="84">
        <f>SUM(AG9:AG14,AG16:AG21,AG23:AG28,AG30:AG33)</f>
        <v>31054219303</v>
      </c>
      <c r="AH35" s="84">
        <f>SUM(AH9:AH14,AH16:AH21,AH23:AH28,AH30:AH33)</f>
        <v>32440348865</v>
      </c>
      <c r="AI35" s="85">
        <f>SUM(AI9:AI14,AI16:AI21,AI23:AI28,AI30:AI33)</f>
        <v>869189921</v>
      </c>
      <c r="AJ35" s="118">
        <f t="shared" si="15"/>
        <v>2.798943076041302E-2</v>
      </c>
      <c r="AK35" s="119">
        <f t="shared" si="16"/>
        <v>-2.5011108301578346</v>
      </c>
    </row>
    <row r="36" spans="1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46</v>
      </c>
      <c r="C9" s="57" t="s">
        <v>47</v>
      </c>
      <c r="D9" s="77">
        <v>71674631253</v>
      </c>
      <c r="E9" s="78">
        <v>12937677817</v>
      </c>
      <c r="F9" s="79">
        <f>$D9       +$E9</f>
        <v>84612309070</v>
      </c>
      <c r="G9" s="77">
        <v>71774339991</v>
      </c>
      <c r="H9" s="78">
        <v>13676014093</v>
      </c>
      <c r="I9" s="79">
        <f>$G9       +$H9</f>
        <v>85450354084</v>
      </c>
      <c r="J9" s="77">
        <v>14557872293</v>
      </c>
      <c r="K9" s="78">
        <v>1817080435</v>
      </c>
      <c r="L9" s="78">
        <f>$J9       +$K9</f>
        <v>16374952728</v>
      </c>
      <c r="M9" s="95">
        <f>IF(($F9       =0),0,($L9       /$F9       ))</f>
        <v>0.19352920287818828</v>
      </c>
      <c r="N9" s="77">
        <v>17868952594</v>
      </c>
      <c r="O9" s="78">
        <v>3272580207</v>
      </c>
      <c r="P9" s="78">
        <f>$N9       +$O9</f>
        <v>21141532801</v>
      </c>
      <c r="Q9" s="95">
        <f>IF(($F9       =0),0,($P9       /$F9       ))</f>
        <v>0.24986356043669192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32426824887</v>
      </c>
      <c r="AA9" s="78">
        <f>$K9       +$O9</f>
        <v>5089660642</v>
      </c>
      <c r="AB9" s="78">
        <f>$Z9       +$AA9</f>
        <v>37516485529</v>
      </c>
      <c r="AC9" s="95">
        <f>IF(($F9       =0),0,($AB9       /$F9       ))</f>
        <v>0.4433927633148802</v>
      </c>
      <c r="AD9" s="77">
        <v>15637889417</v>
      </c>
      <c r="AE9" s="78">
        <v>2831053816</v>
      </c>
      <c r="AF9" s="78">
        <f>$AD9       +$AE9</f>
        <v>18468943233</v>
      </c>
      <c r="AG9" s="78">
        <v>76744564633</v>
      </c>
      <c r="AH9" s="78">
        <v>77247263722</v>
      </c>
      <c r="AI9" s="79">
        <v>33682919570</v>
      </c>
      <c r="AJ9" s="114">
        <f>IF(($AG9       =0),0,($AI9       /$AG9       ))</f>
        <v>0.43889648382364288</v>
      </c>
      <c r="AK9" s="115">
        <f>IF(($AF9       =0),0,(($P9       /$AF9       )-1))</f>
        <v>0.14470722738617026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71674631253</v>
      </c>
      <c r="E10" s="81">
        <f>E9</f>
        <v>12937677817</v>
      </c>
      <c r="F10" s="82">
        <f t="shared" ref="F10:F45" si="0">$D10      +$E10</f>
        <v>84612309070</v>
      </c>
      <c r="G10" s="80">
        <f>G9</f>
        <v>71774339991</v>
      </c>
      <c r="H10" s="81">
        <f>H9</f>
        <v>13676014093</v>
      </c>
      <c r="I10" s="82">
        <f t="shared" ref="I10:I45" si="1">$G10      +$H10</f>
        <v>85450354084</v>
      </c>
      <c r="J10" s="80">
        <f>J9</f>
        <v>14557872293</v>
      </c>
      <c r="K10" s="81">
        <f>K9</f>
        <v>1817080435</v>
      </c>
      <c r="L10" s="81">
        <f t="shared" ref="L10:L45" si="2">$J10      +$K10</f>
        <v>16374952728</v>
      </c>
      <c r="M10" s="96">
        <f t="shared" ref="M10:M45" si="3">IF(($F10      =0),0,($L10      /$F10      ))</f>
        <v>0.19352920287818828</v>
      </c>
      <c r="N10" s="80">
        <f>N9</f>
        <v>17868952594</v>
      </c>
      <c r="O10" s="81">
        <f>O9</f>
        <v>3272580207</v>
      </c>
      <c r="P10" s="81">
        <f t="shared" ref="P10:P45" si="4">$N10      +$O10</f>
        <v>21141532801</v>
      </c>
      <c r="Q10" s="96">
        <f t="shared" ref="Q10:Q45" si="5">IF(($F10      =0),0,($P10      /$F10      ))</f>
        <v>0.24986356043669192</v>
      </c>
      <c r="R10" s="80">
        <f>R9</f>
        <v>0</v>
      </c>
      <c r="S10" s="81">
        <f>S9</f>
        <v>0</v>
      </c>
      <c r="T10" s="81">
        <f t="shared" ref="T10:T45" si="6">$R10      +$S10</f>
        <v>0</v>
      </c>
      <c r="U10" s="96">
        <f t="shared" ref="U10:U45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f t="shared" ref="Z10:Z45" si="10">$J10      +$N10</f>
        <v>32426824887</v>
      </c>
      <c r="AA10" s="81">
        <f t="shared" ref="AA10:AA45" si="11">$K10      +$O10</f>
        <v>5089660642</v>
      </c>
      <c r="AB10" s="81">
        <f t="shared" ref="AB10:AB45" si="12">$Z10      +$AA10</f>
        <v>37516485529</v>
      </c>
      <c r="AC10" s="96">
        <f t="shared" ref="AC10:AC45" si="13">IF(($F10      =0),0,($AB10      /$F10      ))</f>
        <v>0.4433927633148802</v>
      </c>
      <c r="AD10" s="80">
        <f>AD9</f>
        <v>15637889417</v>
      </c>
      <c r="AE10" s="81">
        <f>AE9</f>
        <v>2831053816</v>
      </c>
      <c r="AF10" s="81">
        <f t="shared" ref="AF10:AF45" si="14">$AD10      +$AE10</f>
        <v>18468943233</v>
      </c>
      <c r="AG10" s="81">
        <f>AG9</f>
        <v>76744564633</v>
      </c>
      <c r="AH10" s="81">
        <f>AH9</f>
        <v>77247263722</v>
      </c>
      <c r="AI10" s="82">
        <f>AI9</f>
        <v>33682919570</v>
      </c>
      <c r="AJ10" s="116">
        <f t="shared" ref="AJ10:AJ45" si="15">IF(($AG10      =0),0,($AI10      /$AG10      ))</f>
        <v>0.43889648382364288</v>
      </c>
      <c r="AK10" s="117">
        <f t="shared" ref="AK10:AK45" si="16">IF(($AF10      =0),0,(($P10      /$AF10      )-1))</f>
        <v>0.14470722738617026</v>
      </c>
    </row>
    <row r="11" spans="1:37" ht="13" x14ac:dyDescent="0.3">
      <c r="A11" s="55" t="s">
        <v>101</v>
      </c>
      <c r="B11" s="56" t="s">
        <v>558</v>
      </c>
      <c r="C11" s="57" t="s">
        <v>559</v>
      </c>
      <c r="D11" s="77">
        <v>580110694</v>
      </c>
      <c r="E11" s="78">
        <v>93231003</v>
      </c>
      <c r="F11" s="79">
        <f t="shared" si="0"/>
        <v>673341697</v>
      </c>
      <c r="G11" s="77">
        <v>580110694</v>
      </c>
      <c r="H11" s="78">
        <v>93231003</v>
      </c>
      <c r="I11" s="79">
        <f t="shared" si="1"/>
        <v>673341697</v>
      </c>
      <c r="J11" s="77">
        <v>111305603</v>
      </c>
      <c r="K11" s="78">
        <v>8987197</v>
      </c>
      <c r="L11" s="78">
        <f t="shared" si="2"/>
        <v>120292800</v>
      </c>
      <c r="M11" s="95">
        <f t="shared" si="3"/>
        <v>0.17865045419873946</v>
      </c>
      <c r="N11" s="77">
        <v>124805423</v>
      </c>
      <c r="O11" s="78">
        <v>7564220</v>
      </c>
      <c r="P11" s="78">
        <f t="shared" si="4"/>
        <v>132369643</v>
      </c>
      <c r="Q11" s="95">
        <f t="shared" si="5"/>
        <v>0.19658613686001983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236111026</v>
      </c>
      <c r="AA11" s="78">
        <f t="shared" si="11"/>
        <v>16551417</v>
      </c>
      <c r="AB11" s="78">
        <f t="shared" si="12"/>
        <v>252662443</v>
      </c>
      <c r="AC11" s="95">
        <f t="shared" si="13"/>
        <v>0.37523659105875928</v>
      </c>
      <c r="AD11" s="77">
        <v>103128005</v>
      </c>
      <c r="AE11" s="78">
        <v>21588434</v>
      </c>
      <c r="AF11" s="78">
        <f t="shared" si="14"/>
        <v>124716439</v>
      </c>
      <c r="AG11" s="78">
        <v>583668807</v>
      </c>
      <c r="AH11" s="78">
        <v>644566816</v>
      </c>
      <c r="AI11" s="79">
        <v>235757096</v>
      </c>
      <c r="AJ11" s="114">
        <f t="shared" si="15"/>
        <v>0.40392272667742546</v>
      </c>
      <c r="AK11" s="115">
        <f t="shared" si="16"/>
        <v>6.1364837397257732E-2</v>
      </c>
    </row>
    <row r="12" spans="1:37" ht="13" x14ac:dyDescent="0.3">
      <c r="A12" s="55" t="s">
        <v>101</v>
      </c>
      <c r="B12" s="56" t="s">
        <v>560</v>
      </c>
      <c r="C12" s="57" t="s">
        <v>561</v>
      </c>
      <c r="D12" s="77">
        <v>514019873</v>
      </c>
      <c r="E12" s="78">
        <v>78459243</v>
      </c>
      <c r="F12" s="79">
        <f t="shared" si="0"/>
        <v>592479116</v>
      </c>
      <c r="G12" s="77">
        <v>517433917</v>
      </c>
      <c r="H12" s="78">
        <v>89011864</v>
      </c>
      <c r="I12" s="79">
        <f t="shared" si="1"/>
        <v>606445781</v>
      </c>
      <c r="J12" s="77">
        <v>111740241</v>
      </c>
      <c r="K12" s="78">
        <v>2008457</v>
      </c>
      <c r="L12" s="78">
        <f t="shared" si="2"/>
        <v>113748698</v>
      </c>
      <c r="M12" s="95">
        <f t="shared" si="3"/>
        <v>0.19198769193410692</v>
      </c>
      <c r="N12" s="77">
        <v>116184302</v>
      </c>
      <c r="O12" s="78">
        <v>11761569</v>
      </c>
      <c r="P12" s="78">
        <f t="shared" si="4"/>
        <v>127945871</v>
      </c>
      <c r="Q12" s="95">
        <f t="shared" si="5"/>
        <v>0.21595000995781935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227924543</v>
      </c>
      <c r="AA12" s="78">
        <f t="shared" si="11"/>
        <v>13770026</v>
      </c>
      <c r="AB12" s="78">
        <f t="shared" si="12"/>
        <v>241694569</v>
      </c>
      <c r="AC12" s="95">
        <f t="shared" si="13"/>
        <v>0.40793770189192624</v>
      </c>
      <c r="AD12" s="77">
        <v>115235377</v>
      </c>
      <c r="AE12" s="78">
        <v>5192319</v>
      </c>
      <c r="AF12" s="78">
        <f t="shared" si="14"/>
        <v>120427696</v>
      </c>
      <c r="AG12" s="78">
        <v>531727180</v>
      </c>
      <c r="AH12" s="78">
        <v>580115075</v>
      </c>
      <c r="AI12" s="79">
        <v>227357912</v>
      </c>
      <c r="AJ12" s="114">
        <f t="shared" si="15"/>
        <v>0.42758376955641048</v>
      </c>
      <c r="AK12" s="115">
        <f t="shared" si="16"/>
        <v>6.2428953220196037E-2</v>
      </c>
    </row>
    <row r="13" spans="1:37" ht="13" x14ac:dyDescent="0.3">
      <c r="A13" s="55" t="s">
        <v>101</v>
      </c>
      <c r="B13" s="56" t="s">
        <v>562</v>
      </c>
      <c r="C13" s="57" t="s">
        <v>563</v>
      </c>
      <c r="D13" s="77">
        <v>663114760</v>
      </c>
      <c r="E13" s="78">
        <v>96547368</v>
      </c>
      <c r="F13" s="79">
        <f t="shared" si="0"/>
        <v>759662128</v>
      </c>
      <c r="G13" s="77">
        <v>663114760</v>
      </c>
      <c r="H13" s="78">
        <v>96547368</v>
      </c>
      <c r="I13" s="79">
        <f t="shared" si="1"/>
        <v>759662128</v>
      </c>
      <c r="J13" s="77">
        <v>140493617</v>
      </c>
      <c r="K13" s="78">
        <v>11133517</v>
      </c>
      <c r="L13" s="78">
        <f t="shared" si="2"/>
        <v>151627134</v>
      </c>
      <c r="M13" s="95">
        <f t="shared" si="3"/>
        <v>0.1995981218639874</v>
      </c>
      <c r="N13" s="77">
        <v>157379163</v>
      </c>
      <c r="O13" s="78">
        <v>15602607</v>
      </c>
      <c r="P13" s="78">
        <f t="shared" si="4"/>
        <v>172981770</v>
      </c>
      <c r="Q13" s="95">
        <f t="shared" si="5"/>
        <v>0.22770882425772315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297872780</v>
      </c>
      <c r="AA13" s="78">
        <f t="shared" si="11"/>
        <v>26736124</v>
      </c>
      <c r="AB13" s="78">
        <f t="shared" si="12"/>
        <v>324608904</v>
      </c>
      <c r="AC13" s="95">
        <f t="shared" si="13"/>
        <v>0.42730694612171055</v>
      </c>
      <c r="AD13" s="77">
        <v>144998685</v>
      </c>
      <c r="AE13" s="78">
        <v>18548156</v>
      </c>
      <c r="AF13" s="78">
        <f t="shared" si="14"/>
        <v>163546841</v>
      </c>
      <c r="AG13" s="78">
        <v>667010717</v>
      </c>
      <c r="AH13" s="78">
        <v>786085436</v>
      </c>
      <c r="AI13" s="79">
        <v>289405372</v>
      </c>
      <c r="AJ13" s="114">
        <f t="shared" si="15"/>
        <v>0.43388414102497846</v>
      </c>
      <c r="AK13" s="115">
        <f t="shared" si="16"/>
        <v>5.7689460354663824E-2</v>
      </c>
    </row>
    <row r="14" spans="1:37" ht="13" x14ac:dyDescent="0.3">
      <c r="A14" s="55" t="s">
        <v>101</v>
      </c>
      <c r="B14" s="56" t="s">
        <v>564</v>
      </c>
      <c r="C14" s="57" t="s">
        <v>565</v>
      </c>
      <c r="D14" s="77">
        <v>1943258892</v>
      </c>
      <c r="E14" s="78">
        <v>361461706</v>
      </c>
      <c r="F14" s="79">
        <f t="shared" si="0"/>
        <v>2304720598</v>
      </c>
      <c r="G14" s="77">
        <v>1956179513</v>
      </c>
      <c r="H14" s="78">
        <v>461395479</v>
      </c>
      <c r="I14" s="79">
        <f t="shared" si="1"/>
        <v>2417574992</v>
      </c>
      <c r="J14" s="77">
        <v>403100855</v>
      </c>
      <c r="K14" s="78">
        <v>18599131</v>
      </c>
      <c r="L14" s="78">
        <f t="shared" si="2"/>
        <v>421699986</v>
      </c>
      <c r="M14" s="95">
        <f t="shared" si="3"/>
        <v>0.18297228148433461</v>
      </c>
      <c r="N14" s="77">
        <v>463994265</v>
      </c>
      <c r="O14" s="78">
        <v>33138879</v>
      </c>
      <c r="P14" s="78">
        <f t="shared" si="4"/>
        <v>497133144</v>
      </c>
      <c r="Q14" s="95">
        <f t="shared" si="5"/>
        <v>0.21570213084892123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867095120</v>
      </c>
      <c r="AA14" s="78">
        <f t="shared" si="11"/>
        <v>51738010</v>
      </c>
      <c r="AB14" s="78">
        <f t="shared" si="12"/>
        <v>918833130</v>
      </c>
      <c r="AC14" s="95">
        <f t="shared" si="13"/>
        <v>0.39867441233325585</v>
      </c>
      <c r="AD14" s="77">
        <v>379833112</v>
      </c>
      <c r="AE14" s="78">
        <v>68472763</v>
      </c>
      <c r="AF14" s="78">
        <f t="shared" si="14"/>
        <v>448305875</v>
      </c>
      <c r="AG14" s="78">
        <v>2152696865</v>
      </c>
      <c r="AH14" s="78">
        <v>2113852201</v>
      </c>
      <c r="AI14" s="79">
        <v>850433780</v>
      </c>
      <c r="AJ14" s="114">
        <f t="shared" si="15"/>
        <v>0.39505505574283445</v>
      </c>
      <c r="AK14" s="115">
        <f t="shared" si="16"/>
        <v>0.10891507723381944</v>
      </c>
    </row>
    <row r="15" spans="1:37" ht="13" x14ac:dyDescent="0.3">
      <c r="A15" s="55" t="s">
        <v>101</v>
      </c>
      <c r="B15" s="56" t="s">
        <v>566</v>
      </c>
      <c r="C15" s="57" t="s">
        <v>567</v>
      </c>
      <c r="D15" s="77">
        <v>1458809231</v>
      </c>
      <c r="E15" s="78">
        <v>293798527</v>
      </c>
      <c r="F15" s="79">
        <f t="shared" si="0"/>
        <v>1752607758</v>
      </c>
      <c r="G15" s="77">
        <v>1515384860</v>
      </c>
      <c r="H15" s="78">
        <v>280050142</v>
      </c>
      <c r="I15" s="79">
        <f t="shared" si="1"/>
        <v>1795435002</v>
      </c>
      <c r="J15" s="77">
        <v>256943836</v>
      </c>
      <c r="K15" s="78">
        <v>24465688</v>
      </c>
      <c r="L15" s="78">
        <f t="shared" si="2"/>
        <v>281409524</v>
      </c>
      <c r="M15" s="95">
        <f t="shared" si="3"/>
        <v>0.16056617501290327</v>
      </c>
      <c r="N15" s="77">
        <v>357057806</v>
      </c>
      <c r="O15" s="78">
        <v>86823526</v>
      </c>
      <c r="P15" s="78">
        <f t="shared" si="4"/>
        <v>443881332</v>
      </c>
      <c r="Q15" s="95">
        <f t="shared" si="5"/>
        <v>0.25326906717937742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614001642</v>
      </c>
      <c r="AA15" s="78">
        <f t="shared" si="11"/>
        <v>111289214</v>
      </c>
      <c r="AB15" s="78">
        <f t="shared" si="12"/>
        <v>725290856</v>
      </c>
      <c r="AC15" s="95">
        <f t="shared" si="13"/>
        <v>0.41383524219228063</v>
      </c>
      <c r="AD15" s="77">
        <v>255350012</v>
      </c>
      <c r="AE15" s="78">
        <v>88608642</v>
      </c>
      <c r="AF15" s="78">
        <f t="shared" si="14"/>
        <v>343958654</v>
      </c>
      <c r="AG15" s="78">
        <v>1565523387</v>
      </c>
      <c r="AH15" s="78">
        <v>1536779856</v>
      </c>
      <c r="AI15" s="79">
        <v>606439427</v>
      </c>
      <c r="AJ15" s="114">
        <f t="shared" si="15"/>
        <v>0.38737168159596458</v>
      </c>
      <c r="AK15" s="115">
        <f t="shared" si="16"/>
        <v>0.29050781783789636</v>
      </c>
    </row>
    <row r="16" spans="1:37" ht="13" x14ac:dyDescent="0.3">
      <c r="A16" s="55" t="s">
        <v>116</v>
      </c>
      <c r="B16" s="56" t="s">
        <v>568</v>
      </c>
      <c r="C16" s="57" t="s">
        <v>569</v>
      </c>
      <c r="D16" s="77">
        <v>609032140</v>
      </c>
      <c r="E16" s="78">
        <v>15340000</v>
      </c>
      <c r="F16" s="79">
        <f t="shared" si="0"/>
        <v>624372140</v>
      </c>
      <c r="G16" s="77">
        <v>619532140</v>
      </c>
      <c r="H16" s="78">
        <v>26278000</v>
      </c>
      <c r="I16" s="79">
        <f t="shared" si="1"/>
        <v>645810140</v>
      </c>
      <c r="J16" s="77">
        <v>109276332</v>
      </c>
      <c r="K16" s="78">
        <v>1450777</v>
      </c>
      <c r="L16" s="78">
        <f t="shared" si="2"/>
        <v>110727109</v>
      </c>
      <c r="M16" s="95">
        <f t="shared" si="3"/>
        <v>0.17734152744227186</v>
      </c>
      <c r="N16" s="77">
        <v>150494771</v>
      </c>
      <c r="O16" s="78">
        <v>3425569</v>
      </c>
      <c r="P16" s="78">
        <f t="shared" si="4"/>
        <v>153920340</v>
      </c>
      <c r="Q16" s="95">
        <f t="shared" si="5"/>
        <v>0.2465201922686685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259771103</v>
      </c>
      <c r="AA16" s="78">
        <f t="shared" si="11"/>
        <v>4876346</v>
      </c>
      <c r="AB16" s="78">
        <f t="shared" si="12"/>
        <v>264647449</v>
      </c>
      <c r="AC16" s="95">
        <f t="shared" si="13"/>
        <v>0.42386171971094033</v>
      </c>
      <c r="AD16" s="77">
        <v>157278951</v>
      </c>
      <c r="AE16" s="78">
        <v>25130492</v>
      </c>
      <c r="AF16" s="78">
        <f t="shared" si="14"/>
        <v>182409443</v>
      </c>
      <c r="AG16" s="78">
        <v>552787662</v>
      </c>
      <c r="AH16" s="78">
        <v>668320128</v>
      </c>
      <c r="AI16" s="79">
        <v>287888670</v>
      </c>
      <c r="AJ16" s="114">
        <f t="shared" si="15"/>
        <v>0.52079431179489677</v>
      </c>
      <c r="AK16" s="115">
        <f t="shared" si="16"/>
        <v>-0.15618217199424267</v>
      </c>
    </row>
    <row r="17" spans="1:37" ht="14" x14ac:dyDescent="0.3">
      <c r="A17" s="58" t="s">
        <v>0</v>
      </c>
      <c r="B17" s="59" t="s">
        <v>570</v>
      </c>
      <c r="C17" s="60" t="s">
        <v>0</v>
      </c>
      <c r="D17" s="80">
        <f>SUM(D11:D16)</f>
        <v>5768345590</v>
      </c>
      <c r="E17" s="81">
        <f>SUM(E11:E16)</f>
        <v>938837847</v>
      </c>
      <c r="F17" s="82">
        <f t="shared" si="0"/>
        <v>6707183437</v>
      </c>
      <c r="G17" s="80">
        <f>SUM(G11:G16)</f>
        <v>5851755884</v>
      </c>
      <c r="H17" s="81">
        <f>SUM(H11:H16)</f>
        <v>1046513856</v>
      </c>
      <c r="I17" s="82">
        <f t="shared" si="1"/>
        <v>6898269740</v>
      </c>
      <c r="J17" s="80">
        <f>SUM(J11:J16)</f>
        <v>1132860484</v>
      </c>
      <c r="K17" s="81">
        <f>SUM(K11:K16)</f>
        <v>66644767</v>
      </c>
      <c r="L17" s="81">
        <f t="shared" si="2"/>
        <v>1199505251</v>
      </c>
      <c r="M17" s="96">
        <f t="shared" si="3"/>
        <v>0.17883889150592797</v>
      </c>
      <c r="N17" s="80">
        <f>SUM(N11:N16)</f>
        <v>1369915730</v>
      </c>
      <c r="O17" s="81">
        <f>SUM(O11:O16)</f>
        <v>158316370</v>
      </c>
      <c r="P17" s="81">
        <f t="shared" si="4"/>
        <v>1528232100</v>
      </c>
      <c r="Q17" s="96">
        <f t="shared" si="5"/>
        <v>0.22785005276127504</v>
      </c>
      <c r="R17" s="80">
        <f>SUM(R11:R16)</f>
        <v>0</v>
      </c>
      <c r="S17" s="81">
        <f>SUM(S11:S16)</f>
        <v>0</v>
      </c>
      <c r="T17" s="81">
        <f t="shared" si="6"/>
        <v>0</v>
      </c>
      <c r="U17" s="96">
        <f t="shared" si="7"/>
        <v>0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f t="shared" si="10"/>
        <v>2502776214</v>
      </c>
      <c r="AA17" s="81">
        <f t="shared" si="11"/>
        <v>224961137</v>
      </c>
      <c r="AB17" s="81">
        <f t="shared" si="12"/>
        <v>2727737351</v>
      </c>
      <c r="AC17" s="96">
        <f t="shared" si="13"/>
        <v>0.40668894426720298</v>
      </c>
      <c r="AD17" s="80">
        <f>SUM(AD11:AD16)</f>
        <v>1155824142</v>
      </c>
      <c r="AE17" s="81">
        <f>SUM(AE11:AE16)</f>
        <v>227540806</v>
      </c>
      <c r="AF17" s="81">
        <f t="shared" si="14"/>
        <v>1383364948</v>
      </c>
      <c r="AG17" s="81">
        <f>SUM(AG11:AG16)</f>
        <v>6053414618</v>
      </c>
      <c r="AH17" s="81">
        <f>SUM(AH11:AH16)</f>
        <v>6329719512</v>
      </c>
      <c r="AI17" s="82">
        <f>SUM(AI11:AI16)</f>
        <v>2497282257</v>
      </c>
      <c r="AJ17" s="116">
        <f t="shared" si="15"/>
        <v>0.41254108872276157</v>
      </c>
      <c r="AK17" s="117">
        <f t="shared" si="16"/>
        <v>0.10472084912187607</v>
      </c>
    </row>
    <row r="18" spans="1:37" ht="13" x14ac:dyDescent="0.3">
      <c r="A18" s="55" t="s">
        <v>101</v>
      </c>
      <c r="B18" s="56" t="s">
        <v>571</v>
      </c>
      <c r="C18" s="57" t="s">
        <v>572</v>
      </c>
      <c r="D18" s="77">
        <v>1019335308</v>
      </c>
      <c r="E18" s="78">
        <v>80046825</v>
      </c>
      <c r="F18" s="79">
        <f t="shared" si="0"/>
        <v>1099382133</v>
      </c>
      <c r="G18" s="77">
        <v>1026846121</v>
      </c>
      <c r="H18" s="78">
        <v>85160542</v>
      </c>
      <c r="I18" s="79">
        <f t="shared" si="1"/>
        <v>1112006663</v>
      </c>
      <c r="J18" s="77">
        <v>193399853</v>
      </c>
      <c r="K18" s="78">
        <v>3740857</v>
      </c>
      <c r="L18" s="78">
        <f t="shared" si="2"/>
        <v>197140710</v>
      </c>
      <c r="M18" s="95">
        <f t="shared" si="3"/>
        <v>0.17931955057523205</v>
      </c>
      <c r="N18" s="77">
        <v>224359978</v>
      </c>
      <c r="O18" s="78">
        <v>31290127</v>
      </c>
      <c r="P18" s="78">
        <f t="shared" si="4"/>
        <v>255650105</v>
      </c>
      <c r="Q18" s="95">
        <f t="shared" si="5"/>
        <v>0.23253980333697127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417759831</v>
      </c>
      <c r="AA18" s="78">
        <f t="shared" si="11"/>
        <v>35030984</v>
      </c>
      <c r="AB18" s="78">
        <f t="shared" si="12"/>
        <v>452790815</v>
      </c>
      <c r="AC18" s="95">
        <f t="shared" si="13"/>
        <v>0.41185935391220335</v>
      </c>
      <c r="AD18" s="77">
        <v>145463372</v>
      </c>
      <c r="AE18" s="78">
        <v>15645264</v>
      </c>
      <c r="AF18" s="78">
        <f t="shared" si="14"/>
        <v>161108636</v>
      </c>
      <c r="AG18" s="78">
        <v>1082094731</v>
      </c>
      <c r="AH18" s="78">
        <v>1073021872</v>
      </c>
      <c r="AI18" s="79">
        <v>372356684</v>
      </c>
      <c r="AJ18" s="114">
        <f t="shared" si="15"/>
        <v>0.34410728869910745</v>
      </c>
      <c r="AK18" s="115">
        <f t="shared" si="16"/>
        <v>0.5868181330763671</v>
      </c>
    </row>
    <row r="19" spans="1:37" ht="13" x14ac:dyDescent="0.3">
      <c r="A19" s="55" t="s">
        <v>101</v>
      </c>
      <c r="B19" s="56" t="s">
        <v>93</v>
      </c>
      <c r="C19" s="57" t="s">
        <v>94</v>
      </c>
      <c r="D19" s="77">
        <v>3677014677</v>
      </c>
      <c r="E19" s="78">
        <v>714165948</v>
      </c>
      <c r="F19" s="79">
        <f t="shared" si="0"/>
        <v>4391180625</v>
      </c>
      <c r="G19" s="77">
        <v>3676738017</v>
      </c>
      <c r="H19" s="78">
        <v>716748444</v>
      </c>
      <c r="I19" s="79">
        <f t="shared" si="1"/>
        <v>4393486461</v>
      </c>
      <c r="J19" s="77">
        <v>832218134</v>
      </c>
      <c r="K19" s="78">
        <v>39832782</v>
      </c>
      <c r="L19" s="78">
        <f t="shared" si="2"/>
        <v>872050916</v>
      </c>
      <c r="M19" s="95">
        <f t="shared" si="3"/>
        <v>0.19859144737413301</v>
      </c>
      <c r="N19" s="77">
        <v>868678788</v>
      </c>
      <c r="O19" s="78">
        <v>172851342</v>
      </c>
      <c r="P19" s="78">
        <f t="shared" si="4"/>
        <v>1041530130</v>
      </c>
      <c r="Q19" s="95">
        <f t="shared" si="5"/>
        <v>0.23718681123484872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1700896922</v>
      </c>
      <c r="AA19" s="78">
        <f t="shared" si="11"/>
        <v>212684124</v>
      </c>
      <c r="AB19" s="78">
        <f t="shared" si="12"/>
        <v>1913581046</v>
      </c>
      <c r="AC19" s="95">
        <f t="shared" si="13"/>
        <v>0.43577825860898173</v>
      </c>
      <c r="AD19" s="77">
        <v>798757751</v>
      </c>
      <c r="AE19" s="78">
        <v>154148313</v>
      </c>
      <c r="AF19" s="78">
        <f t="shared" si="14"/>
        <v>952906064</v>
      </c>
      <c r="AG19" s="78">
        <v>4095004389</v>
      </c>
      <c r="AH19" s="78">
        <v>4015851263</v>
      </c>
      <c r="AI19" s="79">
        <v>1890741298</v>
      </c>
      <c r="AJ19" s="114">
        <f t="shared" si="15"/>
        <v>0.46171899182303905</v>
      </c>
      <c r="AK19" s="115">
        <f t="shared" si="16"/>
        <v>9.300398995047221E-2</v>
      </c>
    </row>
    <row r="20" spans="1:37" ht="13" x14ac:dyDescent="0.3">
      <c r="A20" s="55" t="s">
        <v>101</v>
      </c>
      <c r="B20" s="56" t="s">
        <v>95</v>
      </c>
      <c r="C20" s="57" t="s">
        <v>96</v>
      </c>
      <c r="D20" s="77">
        <v>2741080854</v>
      </c>
      <c r="E20" s="78">
        <v>642490175</v>
      </c>
      <c r="F20" s="79">
        <f t="shared" si="0"/>
        <v>3383571029</v>
      </c>
      <c r="G20" s="77">
        <v>2834662033</v>
      </c>
      <c r="H20" s="78">
        <v>602728187</v>
      </c>
      <c r="I20" s="79">
        <f t="shared" si="1"/>
        <v>3437390220</v>
      </c>
      <c r="J20" s="77">
        <v>340999736</v>
      </c>
      <c r="K20" s="78">
        <v>51098535</v>
      </c>
      <c r="L20" s="78">
        <f t="shared" si="2"/>
        <v>392098271</v>
      </c>
      <c r="M20" s="95">
        <f t="shared" si="3"/>
        <v>0.1158829732372673</v>
      </c>
      <c r="N20" s="77">
        <v>751977900</v>
      </c>
      <c r="O20" s="78">
        <v>120751714</v>
      </c>
      <c r="P20" s="78">
        <f t="shared" si="4"/>
        <v>872729614</v>
      </c>
      <c r="Q20" s="95">
        <f t="shared" si="5"/>
        <v>0.2579315186588329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1092977636</v>
      </c>
      <c r="AA20" s="78">
        <f t="shared" si="11"/>
        <v>171850249</v>
      </c>
      <c r="AB20" s="78">
        <f t="shared" si="12"/>
        <v>1264827885</v>
      </c>
      <c r="AC20" s="95">
        <f t="shared" si="13"/>
        <v>0.37381449189610022</v>
      </c>
      <c r="AD20" s="77">
        <v>366828968</v>
      </c>
      <c r="AE20" s="78">
        <v>101934798</v>
      </c>
      <c r="AF20" s="78">
        <f t="shared" si="14"/>
        <v>468763766</v>
      </c>
      <c r="AG20" s="78">
        <v>3111079435</v>
      </c>
      <c r="AH20" s="78">
        <v>3047355490</v>
      </c>
      <c r="AI20" s="79">
        <v>833102143</v>
      </c>
      <c r="AJ20" s="114">
        <f t="shared" si="15"/>
        <v>0.2677855581659232</v>
      </c>
      <c r="AK20" s="115">
        <f t="shared" si="16"/>
        <v>0.86176850110893599</v>
      </c>
    </row>
    <row r="21" spans="1:37" ht="13" x14ac:dyDescent="0.3">
      <c r="A21" s="55" t="s">
        <v>101</v>
      </c>
      <c r="B21" s="56" t="s">
        <v>573</v>
      </c>
      <c r="C21" s="57" t="s">
        <v>574</v>
      </c>
      <c r="D21" s="77">
        <v>1797137157</v>
      </c>
      <c r="E21" s="78">
        <v>186345310</v>
      </c>
      <c r="F21" s="79">
        <f t="shared" si="0"/>
        <v>1983482467</v>
      </c>
      <c r="G21" s="77">
        <v>1796635534</v>
      </c>
      <c r="H21" s="78">
        <v>193980298</v>
      </c>
      <c r="I21" s="79">
        <f t="shared" si="1"/>
        <v>1990615832</v>
      </c>
      <c r="J21" s="77">
        <v>310467697</v>
      </c>
      <c r="K21" s="78">
        <v>31400209</v>
      </c>
      <c r="L21" s="78">
        <f t="shared" si="2"/>
        <v>341867906</v>
      </c>
      <c r="M21" s="95">
        <f t="shared" si="3"/>
        <v>0.17235741262541748</v>
      </c>
      <c r="N21" s="77">
        <v>283774644</v>
      </c>
      <c r="O21" s="78">
        <v>39386085</v>
      </c>
      <c r="P21" s="78">
        <f t="shared" si="4"/>
        <v>323160729</v>
      </c>
      <c r="Q21" s="95">
        <f t="shared" si="5"/>
        <v>0.16292593172692763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594242341</v>
      </c>
      <c r="AA21" s="78">
        <f t="shared" si="11"/>
        <v>70786294</v>
      </c>
      <c r="AB21" s="78">
        <f t="shared" si="12"/>
        <v>665028635</v>
      </c>
      <c r="AC21" s="95">
        <f t="shared" si="13"/>
        <v>0.33528334435234514</v>
      </c>
      <c r="AD21" s="77">
        <v>306241130</v>
      </c>
      <c r="AE21" s="78">
        <v>49379247</v>
      </c>
      <c r="AF21" s="78">
        <f t="shared" si="14"/>
        <v>355620377</v>
      </c>
      <c r="AG21" s="78">
        <v>1805068497</v>
      </c>
      <c r="AH21" s="78">
        <v>1843590351</v>
      </c>
      <c r="AI21" s="79">
        <v>690171492</v>
      </c>
      <c r="AJ21" s="114">
        <f t="shared" si="15"/>
        <v>0.38235196788767623</v>
      </c>
      <c r="AK21" s="115">
        <f t="shared" si="16"/>
        <v>-9.1276119422144308E-2</v>
      </c>
    </row>
    <row r="22" spans="1:37" ht="13" x14ac:dyDescent="0.3">
      <c r="A22" s="55" t="s">
        <v>101</v>
      </c>
      <c r="B22" s="56" t="s">
        <v>575</v>
      </c>
      <c r="C22" s="57" t="s">
        <v>576</v>
      </c>
      <c r="D22" s="77">
        <v>1131330009</v>
      </c>
      <c r="E22" s="78">
        <v>136175652</v>
      </c>
      <c r="F22" s="79">
        <f t="shared" si="0"/>
        <v>1267505661</v>
      </c>
      <c r="G22" s="77">
        <v>1245886944</v>
      </c>
      <c r="H22" s="78">
        <v>176571500</v>
      </c>
      <c r="I22" s="79">
        <f t="shared" si="1"/>
        <v>1422458444</v>
      </c>
      <c r="J22" s="77">
        <v>302125028</v>
      </c>
      <c r="K22" s="78">
        <v>17907549</v>
      </c>
      <c r="L22" s="78">
        <f t="shared" si="2"/>
        <v>320032577</v>
      </c>
      <c r="M22" s="95">
        <f t="shared" si="3"/>
        <v>0.25249005732054086</v>
      </c>
      <c r="N22" s="77">
        <v>310459566</v>
      </c>
      <c r="O22" s="78">
        <v>32864650</v>
      </c>
      <c r="P22" s="78">
        <f t="shared" si="4"/>
        <v>343324216</v>
      </c>
      <c r="Q22" s="95">
        <f t="shared" si="5"/>
        <v>0.27086602179680519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612584594</v>
      </c>
      <c r="AA22" s="78">
        <f t="shared" si="11"/>
        <v>50772199</v>
      </c>
      <c r="AB22" s="78">
        <f t="shared" si="12"/>
        <v>663356793</v>
      </c>
      <c r="AC22" s="95">
        <f t="shared" si="13"/>
        <v>0.52335607911734605</v>
      </c>
      <c r="AD22" s="77">
        <v>285519089</v>
      </c>
      <c r="AE22" s="78">
        <v>37512919</v>
      </c>
      <c r="AF22" s="78">
        <f t="shared" si="14"/>
        <v>323032008</v>
      </c>
      <c r="AG22" s="78">
        <v>1227780909</v>
      </c>
      <c r="AH22" s="78">
        <v>1318601191</v>
      </c>
      <c r="AI22" s="79">
        <v>597165678</v>
      </c>
      <c r="AJ22" s="114">
        <f t="shared" si="15"/>
        <v>0.48637804483079805</v>
      </c>
      <c r="AK22" s="115">
        <f t="shared" si="16"/>
        <v>6.2817948368757426E-2</v>
      </c>
    </row>
    <row r="23" spans="1:37" ht="13" x14ac:dyDescent="0.3">
      <c r="A23" s="55" t="s">
        <v>116</v>
      </c>
      <c r="B23" s="56" t="s">
        <v>577</v>
      </c>
      <c r="C23" s="57" t="s">
        <v>578</v>
      </c>
      <c r="D23" s="77">
        <v>483177290</v>
      </c>
      <c r="E23" s="78">
        <v>112650200</v>
      </c>
      <c r="F23" s="79">
        <f t="shared" si="0"/>
        <v>595827490</v>
      </c>
      <c r="G23" s="77">
        <v>483177290</v>
      </c>
      <c r="H23" s="78">
        <v>123438700</v>
      </c>
      <c r="I23" s="79">
        <f t="shared" si="1"/>
        <v>606615990</v>
      </c>
      <c r="J23" s="77">
        <v>88685718</v>
      </c>
      <c r="K23" s="78">
        <v>4193374</v>
      </c>
      <c r="L23" s="78">
        <f t="shared" si="2"/>
        <v>92879092</v>
      </c>
      <c r="M23" s="95">
        <f t="shared" si="3"/>
        <v>0.15588252230523972</v>
      </c>
      <c r="N23" s="77">
        <v>125555933</v>
      </c>
      <c r="O23" s="78">
        <v>6651938</v>
      </c>
      <c r="P23" s="78">
        <f t="shared" si="4"/>
        <v>132207871</v>
      </c>
      <c r="Q23" s="95">
        <f t="shared" si="5"/>
        <v>0.22188951201294857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214241651</v>
      </c>
      <c r="AA23" s="78">
        <f t="shared" si="11"/>
        <v>10845312</v>
      </c>
      <c r="AB23" s="78">
        <f t="shared" si="12"/>
        <v>225086963</v>
      </c>
      <c r="AC23" s="95">
        <f t="shared" si="13"/>
        <v>0.37777203431818829</v>
      </c>
      <c r="AD23" s="77">
        <v>135843777</v>
      </c>
      <c r="AE23" s="78">
        <v>26113594</v>
      </c>
      <c r="AF23" s="78">
        <f t="shared" si="14"/>
        <v>161957371</v>
      </c>
      <c r="AG23" s="78">
        <v>643588348</v>
      </c>
      <c r="AH23" s="78">
        <v>644624518</v>
      </c>
      <c r="AI23" s="79">
        <v>270309136</v>
      </c>
      <c r="AJ23" s="114">
        <f t="shared" si="15"/>
        <v>0.42000315394150051</v>
      </c>
      <c r="AK23" s="115">
        <f t="shared" si="16"/>
        <v>-0.18368722470803756</v>
      </c>
    </row>
    <row r="24" spans="1:37" ht="14" x14ac:dyDescent="0.3">
      <c r="A24" s="58" t="s">
        <v>0</v>
      </c>
      <c r="B24" s="59" t="s">
        <v>579</v>
      </c>
      <c r="C24" s="60" t="s">
        <v>0</v>
      </c>
      <c r="D24" s="80">
        <f>SUM(D18:D23)</f>
        <v>10849075295</v>
      </c>
      <c r="E24" s="81">
        <f>SUM(E18:E23)</f>
        <v>1871874110</v>
      </c>
      <c r="F24" s="82">
        <f t="shared" si="0"/>
        <v>12720949405</v>
      </c>
      <c r="G24" s="80">
        <f>SUM(G18:G23)</f>
        <v>11063945939</v>
      </c>
      <c r="H24" s="81">
        <f>SUM(H18:H23)</f>
        <v>1898627671</v>
      </c>
      <c r="I24" s="82">
        <f t="shared" si="1"/>
        <v>12962573610</v>
      </c>
      <c r="J24" s="80">
        <f>SUM(J18:J23)</f>
        <v>2067896166</v>
      </c>
      <c r="K24" s="81">
        <f>SUM(K18:K23)</f>
        <v>148173306</v>
      </c>
      <c r="L24" s="81">
        <f t="shared" si="2"/>
        <v>2216069472</v>
      </c>
      <c r="M24" s="96">
        <f t="shared" si="3"/>
        <v>0.1742062955716944</v>
      </c>
      <c r="N24" s="80">
        <f>SUM(N18:N23)</f>
        <v>2564806809</v>
      </c>
      <c r="O24" s="81">
        <f>SUM(O18:O23)</f>
        <v>403795856</v>
      </c>
      <c r="P24" s="81">
        <f t="shared" si="4"/>
        <v>2968602665</v>
      </c>
      <c r="Q24" s="96">
        <f t="shared" si="5"/>
        <v>0.23336329471078499</v>
      </c>
      <c r="R24" s="80">
        <f>SUM(R18:R23)</f>
        <v>0</v>
      </c>
      <c r="S24" s="81">
        <f>SUM(S18:S23)</f>
        <v>0</v>
      </c>
      <c r="T24" s="81">
        <f t="shared" si="6"/>
        <v>0</v>
      </c>
      <c r="U24" s="96">
        <f t="shared" si="7"/>
        <v>0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f t="shared" si="10"/>
        <v>4632702975</v>
      </c>
      <c r="AA24" s="81">
        <f t="shared" si="11"/>
        <v>551969162</v>
      </c>
      <c r="AB24" s="81">
        <f t="shared" si="12"/>
        <v>5184672137</v>
      </c>
      <c r="AC24" s="96">
        <f t="shared" si="13"/>
        <v>0.40756959028247941</v>
      </c>
      <c r="AD24" s="80">
        <f>SUM(AD18:AD23)</f>
        <v>2038654087</v>
      </c>
      <c r="AE24" s="81">
        <f>SUM(AE18:AE23)</f>
        <v>384734135</v>
      </c>
      <c r="AF24" s="81">
        <f t="shared" si="14"/>
        <v>2423388222</v>
      </c>
      <c r="AG24" s="81">
        <f>SUM(AG18:AG23)</f>
        <v>11964616309</v>
      </c>
      <c r="AH24" s="81">
        <f>SUM(AH18:AH23)</f>
        <v>11943044685</v>
      </c>
      <c r="AI24" s="82">
        <f>SUM(AI18:AI23)</f>
        <v>4653846431</v>
      </c>
      <c r="AJ24" s="116">
        <f t="shared" si="15"/>
        <v>0.38896746128827325</v>
      </c>
      <c r="AK24" s="117">
        <f t="shared" si="16"/>
        <v>0.22498023141749846</v>
      </c>
    </row>
    <row r="25" spans="1:37" ht="13" x14ac:dyDescent="0.3">
      <c r="A25" s="55" t="s">
        <v>101</v>
      </c>
      <c r="B25" s="56" t="s">
        <v>580</v>
      </c>
      <c r="C25" s="57" t="s">
        <v>581</v>
      </c>
      <c r="D25" s="77">
        <v>884103200</v>
      </c>
      <c r="E25" s="78">
        <v>88830340</v>
      </c>
      <c r="F25" s="79">
        <f t="shared" si="0"/>
        <v>972933540</v>
      </c>
      <c r="G25" s="77">
        <v>884251582</v>
      </c>
      <c r="H25" s="78">
        <v>114414752</v>
      </c>
      <c r="I25" s="79">
        <f t="shared" si="1"/>
        <v>998666334</v>
      </c>
      <c r="J25" s="77">
        <v>179027724</v>
      </c>
      <c r="K25" s="78">
        <v>6473543</v>
      </c>
      <c r="L25" s="78">
        <f t="shared" si="2"/>
        <v>185501267</v>
      </c>
      <c r="M25" s="95">
        <f t="shared" si="3"/>
        <v>0.19066180717749745</v>
      </c>
      <c r="N25" s="77">
        <v>209139619</v>
      </c>
      <c r="O25" s="78">
        <v>15298025</v>
      </c>
      <c r="P25" s="78">
        <f t="shared" si="4"/>
        <v>224437644</v>
      </c>
      <c r="Q25" s="95">
        <f t="shared" si="5"/>
        <v>0.23068137213154355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388167343</v>
      </c>
      <c r="AA25" s="78">
        <f t="shared" si="11"/>
        <v>21771568</v>
      </c>
      <c r="AB25" s="78">
        <f t="shared" si="12"/>
        <v>409938911</v>
      </c>
      <c r="AC25" s="95">
        <f t="shared" si="13"/>
        <v>0.42134317930904097</v>
      </c>
      <c r="AD25" s="77">
        <v>185098839</v>
      </c>
      <c r="AE25" s="78">
        <v>54293358</v>
      </c>
      <c r="AF25" s="78">
        <f t="shared" si="14"/>
        <v>239392197</v>
      </c>
      <c r="AG25" s="78">
        <v>1006619324</v>
      </c>
      <c r="AH25" s="78">
        <v>1016217673</v>
      </c>
      <c r="AI25" s="79">
        <v>430218652</v>
      </c>
      <c r="AJ25" s="114">
        <f t="shared" si="15"/>
        <v>0.42738962162025812</v>
      </c>
      <c r="AK25" s="115">
        <f t="shared" si="16"/>
        <v>-6.2468840619730015E-2</v>
      </c>
    </row>
    <row r="26" spans="1:37" ht="13" x14ac:dyDescent="0.3">
      <c r="A26" s="55" t="s">
        <v>101</v>
      </c>
      <c r="B26" s="56" t="s">
        <v>582</v>
      </c>
      <c r="C26" s="57" t="s">
        <v>583</v>
      </c>
      <c r="D26" s="77">
        <v>2112340281</v>
      </c>
      <c r="E26" s="78">
        <v>258345615</v>
      </c>
      <c r="F26" s="79">
        <f t="shared" si="0"/>
        <v>2370685896</v>
      </c>
      <c r="G26" s="77">
        <v>2112340281</v>
      </c>
      <c r="H26" s="78">
        <v>258345615</v>
      </c>
      <c r="I26" s="79">
        <f t="shared" si="1"/>
        <v>2370685896</v>
      </c>
      <c r="J26" s="77">
        <v>426967409</v>
      </c>
      <c r="K26" s="78">
        <v>21403217</v>
      </c>
      <c r="L26" s="78">
        <f t="shared" si="2"/>
        <v>448370626</v>
      </c>
      <c r="M26" s="95">
        <f t="shared" si="3"/>
        <v>0.18913118214290839</v>
      </c>
      <c r="N26" s="77">
        <v>556136442</v>
      </c>
      <c r="O26" s="78">
        <v>58138275</v>
      </c>
      <c r="P26" s="78">
        <f t="shared" si="4"/>
        <v>614274717</v>
      </c>
      <c r="Q26" s="95">
        <f t="shared" si="5"/>
        <v>0.2591126551334576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983103851</v>
      </c>
      <c r="AA26" s="78">
        <f t="shared" si="11"/>
        <v>79541492</v>
      </c>
      <c r="AB26" s="78">
        <f t="shared" si="12"/>
        <v>1062645343</v>
      </c>
      <c r="AC26" s="95">
        <f t="shared" si="13"/>
        <v>0.44824383727636602</v>
      </c>
      <c r="AD26" s="77">
        <v>515972029</v>
      </c>
      <c r="AE26" s="78">
        <v>46394875</v>
      </c>
      <c r="AF26" s="78">
        <f t="shared" si="14"/>
        <v>562366904</v>
      </c>
      <c r="AG26" s="78">
        <v>2128837226</v>
      </c>
      <c r="AH26" s="78">
        <v>2266053180</v>
      </c>
      <c r="AI26" s="79">
        <v>969545171</v>
      </c>
      <c r="AJ26" s="114">
        <f t="shared" si="15"/>
        <v>0.45543414928990911</v>
      </c>
      <c r="AK26" s="115">
        <f t="shared" si="16"/>
        <v>9.2302396586268598E-2</v>
      </c>
    </row>
    <row r="27" spans="1:37" ht="13" x14ac:dyDescent="0.3">
      <c r="A27" s="55" t="s">
        <v>101</v>
      </c>
      <c r="B27" s="56" t="s">
        <v>584</v>
      </c>
      <c r="C27" s="57" t="s">
        <v>585</v>
      </c>
      <c r="D27" s="77">
        <v>544815621</v>
      </c>
      <c r="E27" s="78">
        <v>41825806</v>
      </c>
      <c r="F27" s="79">
        <f t="shared" si="0"/>
        <v>586641427</v>
      </c>
      <c r="G27" s="77">
        <v>544815621</v>
      </c>
      <c r="H27" s="78">
        <v>41825806</v>
      </c>
      <c r="I27" s="79">
        <f t="shared" si="1"/>
        <v>586641427</v>
      </c>
      <c r="J27" s="77">
        <v>120136662</v>
      </c>
      <c r="K27" s="78">
        <v>1559797</v>
      </c>
      <c r="L27" s="78">
        <f t="shared" si="2"/>
        <v>121696459</v>
      </c>
      <c r="M27" s="95">
        <f t="shared" si="3"/>
        <v>0.20744607080058805</v>
      </c>
      <c r="N27" s="77">
        <v>118551161</v>
      </c>
      <c r="O27" s="78">
        <v>10256947</v>
      </c>
      <c r="P27" s="78">
        <f t="shared" si="4"/>
        <v>128808108</v>
      </c>
      <c r="Q27" s="95">
        <f t="shared" si="5"/>
        <v>0.21956872132046004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238687823</v>
      </c>
      <c r="AA27" s="78">
        <f t="shared" si="11"/>
        <v>11816744</v>
      </c>
      <c r="AB27" s="78">
        <f t="shared" si="12"/>
        <v>250504567</v>
      </c>
      <c r="AC27" s="95">
        <f t="shared" si="13"/>
        <v>0.42701479212104809</v>
      </c>
      <c r="AD27" s="77">
        <v>133113170</v>
      </c>
      <c r="AE27" s="78">
        <v>10383765</v>
      </c>
      <c r="AF27" s="78">
        <f t="shared" si="14"/>
        <v>143496935</v>
      </c>
      <c r="AG27" s="78">
        <v>574107117</v>
      </c>
      <c r="AH27" s="78">
        <v>546939068</v>
      </c>
      <c r="AI27" s="79">
        <v>249652808</v>
      </c>
      <c r="AJ27" s="114">
        <f t="shared" si="15"/>
        <v>0.43485405529296023</v>
      </c>
      <c r="AK27" s="115">
        <f t="shared" si="16"/>
        <v>-0.10236335013009168</v>
      </c>
    </row>
    <row r="28" spans="1:37" ht="13" x14ac:dyDescent="0.3">
      <c r="A28" s="55" t="s">
        <v>101</v>
      </c>
      <c r="B28" s="56" t="s">
        <v>586</v>
      </c>
      <c r="C28" s="57" t="s">
        <v>587</v>
      </c>
      <c r="D28" s="77">
        <v>564229687</v>
      </c>
      <c r="E28" s="78">
        <v>102615966</v>
      </c>
      <c r="F28" s="79">
        <f t="shared" si="0"/>
        <v>666845653</v>
      </c>
      <c r="G28" s="77">
        <v>565612028</v>
      </c>
      <c r="H28" s="78">
        <v>114044794</v>
      </c>
      <c r="I28" s="79">
        <f t="shared" si="1"/>
        <v>679656822</v>
      </c>
      <c r="J28" s="77">
        <v>118833674</v>
      </c>
      <c r="K28" s="78">
        <v>3309271</v>
      </c>
      <c r="L28" s="78">
        <f t="shared" si="2"/>
        <v>122142945</v>
      </c>
      <c r="M28" s="95">
        <f t="shared" si="3"/>
        <v>0.1831652413875749</v>
      </c>
      <c r="N28" s="77">
        <v>140880268</v>
      </c>
      <c r="O28" s="78">
        <v>19604492</v>
      </c>
      <c r="P28" s="78">
        <f t="shared" si="4"/>
        <v>160484760</v>
      </c>
      <c r="Q28" s="95">
        <f t="shared" si="5"/>
        <v>0.24066252704507021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259713942</v>
      </c>
      <c r="AA28" s="78">
        <f t="shared" si="11"/>
        <v>22913763</v>
      </c>
      <c r="AB28" s="78">
        <f t="shared" si="12"/>
        <v>282627705</v>
      </c>
      <c r="AC28" s="95">
        <f t="shared" si="13"/>
        <v>0.42382776843264508</v>
      </c>
      <c r="AD28" s="77">
        <v>156943983</v>
      </c>
      <c r="AE28" s="78">
        <v>10830621</v>
      </c>
      <c r="AF28" s="78">
        <f t="shared" si="14"/>
        <v>167774604</v>
      </c>
      <c r="AG28" s="78">
        <v>583620116</v>
      </c>
      <c r="AH28" s="78">
        <v>657670988</v>
      </c>
      <c r="AI28" s="79">
        <v>262941583</v>
      </c>
      <c r="AJ28" s="114">
        <f t="shared" si="15"/>
        <v>0.45053550381734958</v>
      </c>
      <c r="AK28" s="115">
        <f t="shared" si="16"/>
        <v>-4.3450223253097331E-2</v>
      </c>
    </row>
    <row r="29" spans="1:37" ht="13" x14ac:dyDescent="0.3">
      <c r="A29" s="55" t="s">
        <v>116</v>
      </c>
      <c r="B29" s="56" t="s">
        <v>588</v>
      </c>
      <c r="C29" s="57" t="s">
        <v>589</v>
      </c>
      <c r="D29" s="77">
        <v>306766993</v>
      </c>
      <c r="E29" s="78">
        <v>14877500</v>
      </c>
      <c r="F29" s="79">
        <f t="shared" si="0"/>
        <v>321644493</v>
      </c>
      <c r="G29" s="77">
        <v>309347334</v>
      </c>
      <c r="H29" s="78">
        <v>40204274</v>
      </c>
      <c r="I29" s="79">
        <f t="shared" si="1"/>
        <v>349551608</v>
      </c>
      <c r="J29" s="77">
        <v>69314577</v>
      </c>
      <c r="K29" s="78">
        <v>7378</v>
      </c>
      <c r="L29" s="78">
        <f t="shared" si="2"/>
        <v>69321955</v>
      </c>
      <c r="M29" s="95">
        <f t="shared" si="3"/>
        <v>0.21552352522323459</v>
      </c>
      <c r="N29" s="77">
        <v>83709813</v>
      </c>
      <c r="O29" s="78">
        <v>2187907</v>
      </c>
      <c r="P29" s="78">
        <f t="shared" si="4"/>
        <v>85897720</v>
      </c>
      <c r="Q29" s="95">
        <f t="shared" si="5"/>
        <v>0.26705795332861487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153024390</v>
      </c>
      <c r="AA29" s="78">
        <f t="shared" si="11"/>
        <v>2195285</v>
      </c>
      <c r="AB29" s="78">
        <f t="shared" si="12"/>
        <v>155219675</v>
      </c>
      <c r="AC29" s="95">
        <f t="shared" si="13"/>
        <v>0.48258147855184946</v>
      </c>
      <c r="AD29" s="77">
        <v>126191831</v>
      </c>
      <c r="AE29" s="78">
        <v>1318937</v>
      </c>
      <c r="AF29" s="78">
        <f t="shared" si="14"/>
        <v>127510768</v>
      </c>
      <c r="AG29" s="78">
        <v>314811338</v>
      </c>
      <c r="AH29" s="78">
        <v>326516291</v>
      </c>
      <c r="AI29" s="79">
        <v>194898281</v>
      </c>
      <c r="AJ29" s="114">
        <f t="shared" si="15"/>
        <v>0.61909549458475988</v>
      </c>
      <c r="AK29" s="115">
        <f t="shared" si="16"/>
        <v>-0.32634928526193174</v>
      </c>
    </row>
    <row r="30" spans="1:37" ht="14" x14ac:dyDescent="0.3">
      <c r="A30" s="58" t="s">
        <v>0</v>
      </c>
      <c r="B30" s="59" t="s">
        <v>590</v>
      </c>
      <c r="C30" s="60" t="s">
        <v>0</v>
      </c>
      <c r="D30" s="80">
        <f>SUM(D25:D29)</f>
        <v>4412255782</v>
      </c>
      <c r="E30" s="81">
        <f>SUM(E25:E29)</f>
        <v>506495227</v>
      </c>
      <c r="F30" s="82">
        <f t="shared" si="0"/>
        <v>4918751009</v>
      </c>
      <c r="G30" s="80">
        <f>SUM(G25:G29)</f>
        <v>4416366846</v>
      </c>
      <c r="H30" s="81">
        <f>SUM(H25:H29)</f>
        <v>568835241</v>
      </c>
      <c r="I30" s="82">
        <f t="shared" si="1"/>
        <v>4985202087</v>
      </c>
      <c r="J30" s="80">
        <f>SUM(J25:J29)</f>
        <v>914280046</v>
      </c>
      <c r="K30" s="81">
        <f>SUM(K25:K29)</f>
        <v>32753206</v>
      </c>
      <c r="L30" s="81">
        <f t="shared" si="2"/>
        <v>947033252</v>
      </c>
      <c r="M30" s="96">
        <f t="shared" si="3"/>
        <v>0.19253531033938945</v>
      </c>
      <c r="N30" s="80">
        <f>SUM(N25:N29)</f>
        <v>1108417303</v>
      </c>
      <c r="O30" s="81">
        <f>SUM(O25:O29)</f>
        <v>105485646</v>
      </c>
      <c r="P30" s="81">
        <f t="shared" si="4"/>
        <v>1213902949</v>
      </c>
      <c r="Q30" s="96">
        <f t="shared" si="5"/>
        <v>0.24679089199247572</v>
      </c>
      <c r="R30" s="80">
        <f>SUM(R25:R29)</f>
        <v>0</v>
      </c>
      <c r="S30" s="81">
        <f>SUM(S25:S29)</f>
        <v>0</v>
      </c>
      <c r="T30" s="81">
        <f t="shared" si="6"/>
        <v>0</v>
      </c>
      <c r="U30" s="96">
        <f t="shared" si="7"/>
        <v>0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f t="shared" si="10"/>
        <v>2022697349</v>
      </c>
      <c r="AA30" s="81">
        <f t="shared" si="11"/>
        <v>138238852</v>
      </c>
      <c r="AB30" s="81">
        <f t="shared" si="12"/>
        <v>2160936201</v>
      </c>
      <c r="AC30" s="96">
        <f t="shared" si="13"/>
        <v>0.4393262023318652</v>
      </c>
      <c r="AD30" s="80">
        <f>SUM(AD25:AD29)</f>
        <v>1117319852</v>
      </c>
      <c r="AE30" s="81">
        <f>SUM(AE25:AE29)</f>
        <v>123221556</v>
      </c>
      <c r="AF30" s="81">
        <f t="shared" si="14"/>
        <v>1240541408</v>
      </c>
      <c r="AG30" s="81">
        <f>SUM(AG25:AG29)</f>
        <v>4607995121</v>
      </c>
      <c r="AH30" s="81">
        <f>SUM(AH25:AH29)</f>
        <v>4813397200</v>
      </c>
      <c r="AI30" s="82">
        <f>SUM(AI25:AI29)</f>
        <v>2107256495</v>
      </c>
      <c r="AJ30" s="116">
        <f t="shared" si="15"/>
        <v>0.45730441106515224</v>
      </c>
      <c r="AK30" s="117">
        <f t="shared" si="16"/>
        <v>-2.1473252588115166E-2</v>
      </c>
    </row>
    <row r="31" spans="1:37" ht="13" x14ac:dyDescent="0.3">
      <c r="A31" s="55" t="s">
        <v>101</v>
      </c>
      <c r="B31" s="56" t="s">
        <v>591</v>
      </c>
      <c r="C31" s="57" t="s">
        <v>592</v>
      </c>
      <c r="D31" s="77">
        <v>262857012</v>
      </c>
      <c r="E31" s="78">
        <v>13720700</v>
      </c>
      <c r="F31" s="79">
        <f t="shared" si="0"/>
        <v>276577712</v>
      </c>
      <c r="G31" s="77">
        <v>262857012</v>
      </c>
      <c r="H31" s="78">
        <v>13720700</v>
      </c>
      <c r="I31" s="79">
        <f t="shared" si="1"/>
        <v>276577712</v>
      </c>
      <c r="J31" s="77">
        <v>50803056</v>
      </c>
      <c r="K31" s="78">
        <v>5613528</v>
      </c>
      <c r="L31" s="78">
        <f t="shared" si="2"/>
        <v>56416584</v>
      </c>
      <c r="M31" s="95">
        <f t="shared" si="3"/>
        <v>0.20398094839977562</v>
      </c>
      <c r="N31" s="77">
        <v>54559231</v>
      </c>
      <c r="O31" s="78">
        <v>2581861</v>
      </c>
      <c r="P31" s="78">
        <f t="shared" si="4"/>
        <v>57141092</v>
      </c>
      <c r="Q31" s="95">
        <f t="shared" si="5"/>
        <v>0.20660049425819244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105362287</v>
      </c>
      <c r="AA31" s="78">
        <f t="shared" si="11"/>
        <v>8195389</v>
      </c>
      <c r="AB31" s="78">
        <f t="shared" si="12"/>
        <v>113557676</v>
      </c>
      <c r="AC31" s="95">
        <f t="shared" si="13"/>
        <v>0.41058144265796803</v>
      </c>
      <c r="AD31" s="77">
        <v>60744785</v>
      </c>
      <c r="AE31" s="78">
        <v>4674374</v>
      </c>
      <c r="AF31" s="78">
        <f t="shared" si="14"/>
        <v>65419159</v>
      </c>
      <c r="AG31" s="78">
        <v>283513808</v>
      </c>
      <c r="AH31" s="78">
        <v>283513808</v>
      </c>
      <c r="AI31" s="79">
        <v>108718646</v>
      </c>
      <c r="AJ31" s="114">
        <f t="shared" si="15"/>
        <v>0.38346861046005914</v>
      </c>
      <c r="AK31" s="115">
        <f t="shared" si="16"/>
        <v>-0.12653887831239163</v>
      </c>
    </row>
    <row r="32" spans="1:37" ht="13" x14ac:dyDescent="0.3">
      <c r="A32" s="55" t="s">
        <v>101</v>
      </c>
      <c r="B32" s="56" t="s">
        <v>593</v>
      </c>
      <c r="C32" s="57" t="s">
        <v>594</v>
      </c>
      <c r="D32" s="77">
        <v>805898083</v>
      </c>
      <c r="E32" s="78">
        <v>187628300</v>
      </c>
      <c r="F32" s="79">
        <f t="shared" si="0"/>
        <v>993526383</v>
      </c>
      <c r="G32" s="77">
        <v>805898083</v>
      </c>
      <c r="H32" s="78">
        <v>189560222</v>
      </c>
      <c r="I32" s="79">
        <f t="shared" si="1"/>
        <v>995458305</v>
      </c>
      <c r="J32" s="77">
        <v>137878655</v>
      </c>
      <c r="K32" s="78">
        <v>44868216</v>
      </c>
      <c r="L32" s="78">
        <f t="shared" si="2"/>
        <v>182746871</v>
      </c>
      <c r="M32" s="95">
        <f t="shared" si="3"/>
        <v>0.18393761265623079</v>
      </c>
      <c r="N32" s="77">
        <v>197199119</v>
      </c>
      <c r="O32" s="78">
        <v>36563822</v>
      </c>
      <c r="P32" s="78">
        <f t="shared" si="4"/>
        <v>233762941</v>
      </c>
      <c r="Q32" s="95">
        <f t="shared" si="5"/>
        <v>0.235286093051844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335077774</v>
      </c>
      <c r="AA32" s="78">
        <f t="shared" si="11"/>
        <v>81432038</v>
      </c>
      <c r="AB32" s="78">
        <f t="shared" si="12"/>
        <v>416509812</v>
      </c>
      <c r="AC32" s="95">
        <f t="shared" si="13"/>
        <v>0.41922370570807477</v>
      </c>
      <c r="AD32" s="77">
        <v>189959088</v>
      </c>
      <c r="AE32" s="78">
        <v>76281104</v>
      </c>
      <c r="AF32" s="78">
        <f t="shared" si="14"/>
        <v>266240192</v>
      </c>
      <c r="AG32" s="78">
        <v>931940072</v>
      </c>
      <c r="AH32" s="78">
        <v>977483253</v>
      </c>
      <c r="AI32" s="79">
        <v>392065495</v>
      </c>
      <c r="AJ32" s="114">
        <f t="shared" si="15"/>
        <v>0.42069818304797607</v>
      </c>
      <c r="AK32" s="115">
        <f t="shared" si="16"/>
        <v>-0.12198477906746696</v>
      </c>
    </row>
    <row r="33" spans="1:37" ht="13" x14ac:dyDescent="0.3">
      <c r="A33" s="55" t="s">
        <v>101</v>
      </c>
      <c r="B33" s="56" t="s">
        <v>595</v>
      </c>
      <c r="C33" s="57" t="s">
        <v>596</v>
      </c>
      <c r="D33" s="77">
        <v>1976792813</v>
      </c>
      <c r="E33" s="78">
        <v>402928895</v>
      </c>
      <c r="F33" s="79">
        <f t="shared" si="0"/>
        <v>2379721708</v>
      </c>
      <c r="G33" s="77">
        <v>1978506648</v>
      </c>
      <c r="H33" s="78">
        <v>460891012</v>
      </c>
      <c r="I33" s="79">
        <f t="shared" si="1"/>
        <v>2439397660</v>
      </c>
      <c r="J33" s="77">
        <v>392869084</v>
      </c>
      <c r="K33" s="78">
        <v>36104872</v>
      </c>
      <c r="L33" s="78">
        <f t="shared" si="2"/>
        <v>428973956</v>
      </c>
      <c r="M33" s="95">
        <f t="shared" si="3"/>
        <v>0.18026223594040519</v>
      </c>
      <c r="N33" s="77">
        <v>441755174</v>
      </c>
      <c r="O33" s="78">
        <v>83363215</v>
      </c>
      <c r="P33" s="78">
        <f t="shared" si="4"/>
        <v>525118389</v>
      </c>
      <c r="Q33" s="95">
        <f t="shared" si="5"/>
        <v>0.22066378065749864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834624258</v>
      </c>
      <c r="AA33" s="78">
        <f t="shared" si="11"/>
        <v>119468087</v>
      </c>
      <c r="AB33" s="78">
        <f t="shared" si="12"/>
        <v>954092345</v>
      </c>
      <c r="AC33" s="95">
        <f t="shared" si="13"/>
        <v>0.40092601659790383</v>
      </c>
      <c r="AD33" s="77">
        <v>383899756</v>
      </c>
      <c r="AE33" s="78">
        <v>71697282</v>
      </c>
      <c r="AF33" s="78">
        <f t="shared" si="14"/>
        <v>455597038</v>
      </c>
      <c r="AG33" s="78">
        <v>2161419000</v>
      </c>
      <c r="AH33" s="78">
        <v>2232539918</v>
      </c>
      <c r="AI33" s="79">
        <v>1436075082</v>
      </c>
      <c r="AJ33" s="114">
        <f t="shared" si="15"/>
        <v>0.66441309251005931</v>
      </c>
      <c r="AK33" s="115">
        <f t="shared" si="16"/>
        <v>0.15259394860244901</v>
      </c>
    </row>
    <row r="34" spans="1:37" ht="13" x14ac:dyDescent="0.3">
      <c r="A34" s="55" t="s">
        <v>101</v>
      </c>
      <c r="B34" s="56" t="s">
        <v>97</v>
      </c>
      <c r="C34" s="57" t="s">
        <v>98</v>
      </c>
      <c r="D34" s="77">
        <v>3907340809</v>
      </c>
      <c r="E34" s="78">
        <v>907018426</v>
      </c>
      <c r="F34" s="79">
        <f t="shared" si="0"/>
        <v>4814359235</v>
      </c>
      <c r="G34" s="77">
        <v>3913669243</v>
      </c>
      <c r="H34" s="78">
        <v>1179778959</v>
      </c>
      <c r="I34" s="79">
        <f t="shared" si="1"/>
        <v>5093448202</v>
      </c>
      <c r="J34" s="77">
        <v>638650656</v>
      </c>
      <c r="K34" s="78">
        <v>159022097</v>
      </c>
      <c r="L34" s="78">
        <f t="shared" si="2"/>
        <v>797672753</v>
      </c>
      <c r="M34" s="95">
        <f t="shared" si="3"/>
        <v>0.16568617214955295</v>
      </c>
      <c r="N34" s="77">
        <v>901411533</v>
      </c>
      <c r="O34" s="78">
        <v>316299988</v>
      </c>
      <c r="P34" s="78">
        <f t="shared" si="4"/>
        <v>1217711521</v>
      </c>
      <c r="Q34" s="95">
        <f t="shared" si="5"/>
        <v>0.25293324855098809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1540062189</v>
      </c>
      <c r="AA34" s="78">
        <f t="shared" si="11"/>
        <v>475322085</v>
      </c>
      <c r="AB34" s="78">
        <f t="shared" si="12"/>
        <v>2015384274</v>
      </c>
      <c r="AC34" s="95">
        <f t="shared" si="13"/>
        <v>0.41861942070054103</v>
      </c>
      <c r="AD34" s="77">
        <v>783083068</v>
      </c>
      <c r="AE34" s="78">
        <v>354875651</v>
      </c>
      <c r="AF34" s="78">
        <f t="shared" si="14"/>
        <v>1137958719</v>
      </c>
      <c r="AG34" s="78">
        <v>4726436898</v>
      </c>
      <c r="AH34" s="78">
        <v>5302346235</v>
      </c>
      <c r="AI34" s="79">
        <v>1931581080</v>
      </c>
      <c r="AJ34" s="114">
        <f t="shared" si="15"/>
        <v>0.40867594801008594</v>
      </c>
      <c r="AK34" s="115">
        <f t="shared" si="16"/>
        <v>7.0084090633871332E-2</v>
      </c>
    </row>
    <row r="35" spans="1:37" ht="13" x14ac:dyDescent="0.3">
      <c r="A35" s="55" t="s">
        <v>101</v>
      </c>
      <c r="B35" s="56" t="s">
        <v>597</v>
      </c>
      <c r="C35" s="57" t="s">
        <v>598</v>
      </c>
      <c r="D35" s="77">
        <v>1083927400</v>
      </c>
      <c r="E35" s="78">
        <v>81519000</v>
      </c>
      <c r="F35" s="79">
        <f t="shared" si="0"/>
        <v>1165446400</v>
      </c>
      <c r="G35" s="77">
        <v>1083927400</v>
      </c>
      <c r="H35" s="78">
        <v>83877800</v>
      </c>
      <c r="I35" s="79">
        <f t="shared" si="1"/>
        <v>1167805200</v>
      </c>
      <c r="J35" s="77">
        <v>222288002</v>
      </c>
      <c r="K35" s="78">
        <v>71133979</v>
      </c>
      <c r="L35" s="78">
        <f t="shared" si="2"/>
        <v>293421981</v>
      </c>
      <c r="M35" s="95">
        <f t="shared" si="3"/>
        <v>0.25176788996902816</v>
      </c>
      <c r="N35" s="77">
        <v>235959842</v>
      </c>
      <c r="O35" s="78">
        <v>6440267</v>
      </c>
      <c r="P35" s="78">
        <f t="shared" si="4"/>
        <v>242400109</v>
      </c>
      <c r="Q35" s="95">
        <f t="shared" si="5"/>
        <v>0.20798906667865635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458247844</v>
      </c>
      <c r="AA35" s="78">
        <f t="shared" si="11"/>
        <v>77574246</v>
      </c>
      <c r="AB35" s="78">
        <f t="shared" si="12"/>
        <v>535822090</v>
      </c>
      <c r="AC35" s="95">
        <f t="shared" si="13"/>
        <v>0.45975695664768451</v>
      </c>
      <c r="AD35" s="77">
        <v>218440651</v>
      </c>
      <c r="AE35" s="78">
        <v>18152027</v>
      </c>
      <c r="AF35" s="78">
        <f t="shared" si="14"/>
        <v>236592678</v>
      </c>
      <c r="AG35" s="78">
        <v>1023928300</v>
      </c>
      <c r="AH35" s="78">
        <v>1075561900</v>
      </c>
      <c r="AI35" s="79">
        <v>388261078</v>
      </c>
      <c r="AJ35" s="114">
        <f t="shared" si="15"/>
        <v>0.37918775953355327</v>
      </c>
      <c r="AK35" s="115">
        <f t="shared" si="16"/>
        <v>2.4546114651950557E-2</v>
      </c>
    </row>
    <row r="36" spans="1:37" ht="13" x14ac:dyDescent="0.3">
      <c r="A36" s="55" t="s">
        <v>101</v>
      </c>
      <c r="B36" s="56" t="s">
        <v>599</v>
      </c>
      <c r="C36" s="57" t="s">
        <v>600</v>
      </c>
      <c r="D36" s="77">
        <v>1072309647</v>
      </c>
      <c r="E36" s="78">
        <v>181908452</v>
      </c>
      <c r="F36" s="79">
        <f t="shared" si="0"/>
        <v>1254218099</v>
      </c>
      <c r="G36" s="77">
        <v>1077121717</v>
      </c>
      <c r="H36" s="78">
        <v>190391947</v>
      </c>
      <c r="I36" s="79">
        <f t="shared" si="1"/>
        <v>1267513664</v>
      </c>
      <c r="J36" s="77">
        <v>184870412</v>
      </c>
      <c r="K36" s="78">
        <v>26546808</v>
      </c>
      <c r="L36" s="78">
        <f t="shared" si="2"/>
        <v>211417220</v>
      </c>
      <c r="M36" s="95">
        <f t="shared" si="3"/>
        <v>0.16856495705855701</v>
      </c>
      <c r="N36" s="77">
        <v>256146509</v>
      </c>
      <c r="O36" s="78">
        <v>37927614</v>
      </c>
      <c r="P36" s="78">
        <f t="shared" si="4"/>
        <v>294074123</v>
      </c>
      <c r="Q36" s="95">
        <f t="shared" si="5"/>
        <v>0.23446809070485275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441016921</v>
      </c>
      <c r="AA36" s="78">
        <f t="shared" si="11"/>
        <v>64474422</v>
      </c>
      <c r="AB36" s="78">
        <f t="shared" si="12"/>
        <v>505491343</v>
      </c>
      <c r="AC36" s="95">
        <f t="shared" si="13"/>
        <v>0.40303304776340976</v>
      </c>
      <c r="AD36" s="77">
        <v>181498151</v>
      </c>
      <c r="AE36" s="78">
        <v>33674296</v>
      </c>
      <c r="AF36" s="78">
        <f t="shared" si="14"/>
        <v>215172447</v>
      </c>
      <c r="AG36" s="78">
        <v>1154036708</v>
      </c>
      <c r="AH36" s="78">
        <v>1134118721</v>
      </c>
      <c r="AI36" s="79">
        <v>393699698</v>
      </c>
      <c r="AJ36" s="114">
        <f t="shared" si="15"/>
        <v>0.34115006504628448</v>
      </c>
      <c r="AK36" s="115">
        <f t="shared" si="16"/>
        <v>0.36669042482005132</v>
      </c>
    </row>
    <row r="37" spans="1:37" ht="13" x14ac:dyDescent="0.3">
      <c r="A37" s="55" t="s">
        <v>101</v>
      </c>
      <c r="B37" s="56" t="s">
        <v>601</v>
      </c>
      <c r="C37" s="57" t="s">
        <v>602</v>
      </c>
      <c r="D37" s="77">
        <v>1262373859</v>
      </c>
      <c r="E37" s="78">
        <v>172584854</v>
      </c>
      <c r="F37" s="79">
        <f t="shared" si="0"/>
        <v>1434958713</v>
      </c>
      <c r="G37" s="77">
        <v>1272965586</v>
      </c>
      <c r="H37" s="78">
        <v>178980155</v>
      </c>
      <c r="I37" s="79">
        <f t="shared" si="1"/>
        <v>1451945741</v>
      </c>
      <c r="J37" s="77">
        <v>233880905</v>
      </c>
      <c r="K37" s="78">
        <v>67813160</v>
      </c>
      <c r="L37" s="78">
        <f t="shared" si="2"/>
        <v>301694065</v>
      </c>
      <c r="M37" s="95">
        <f t="shared" si="3"/>
        <v>0.21024581562298927</v>
      </c>
      <c r="N37" s="77">
        <v>299481892</v>
      </c>
      <c r="O37" s="78">
        <v>15832359</v>
      </c>
      <c r="P37" s="78">
        <f t="shared" si="4"/>
        <v>315314251</v>
      </c>
      <c r="Q37" s="95">
        <f t="shared" si="5"/>
        <v>0.21973750752785595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533362797</v>
      </c>
      <c r="AA37" s="78">
        <f t="shared" si="11"/>
        <v>83645519</v>
      </c>
      <c r="AB37" s="78">
        <f t="shared" si="12"/>
        <v>617008316</v>
      </c>
      <c r="AC37" s="95">
        <f t="shared" si="13"/>
        <v>0.42998332315084525</v>
      </c>
      <c r="AD37" s="77">
        <v>279310596</v>
      </c>
      <c r="AE37" s="78">
        <v>19095728</v>
      </c>
      <c r="AF37" s="78">
        <f t="shared" si="14"/>
        <v>298406324</v>
      </c>
      <c r="AG37" s="78">
        <v>1317547391</v>
      </c>
      <c r="AH37" s="78">
        <v>1276261344</v>
      </c>
      <c r="AI37" s="79">
        <v>617463655</v>
      </c>
      <c r="AJ37" s="114">
        <f t="shared" si="15"/>
        <v>0.46864625835686541</v>
      </c>
      <c r="AK37" s="115">
        <f t="shared" si="16"/>
        <v>5.6660752940343118E-2</v>
      </c>
    </row>
    <row r="38" spans="1:37" ht="13" x14ac:dyDescent="0.3">
      <c r="A38" s="55" t="s">
        <v>116</v>
      </c>
      <c r="B38" s="56" t="s">
        <v>603</v>
      </c>
      <c r="C38" s="57" t="s">
        <v>604</v>
      </c>
      <c r="D38" s="77">
        <v>554063088</v>
      </c>
      <c r="E38" s="78">
        <v>108921286</v>
      </c>
      <c r="F38" s="79">
        <f t="shared" si="0"/>
        <v>662984374</v>
      </c>
      <c r="G38" s="77">
        <v>554506383</v>
      </c>
      <c r="H38" s="78">
        <v>111005257</v>
      </c>
      <c r="I38" s="79">
        <f t="shared" si="1"/>
        <v>665511640</v>
      </c>
      <c r="J38" s="77">
        <v>114599400</v>
      </c>
      <c r="K38" s="78">
        <v>4429430</v>
      </c>
      <c r="L38" s="78">
        <f t="shared" si="2"/>
        <v>119028830</v>
      </c>
      <c r="M38" s="95">
        <f t="shared" si="3"/>
        <v>0.1795348950411311</v>
      </c>
      <c r="N38" s="77">
        <v>135292572</v>
      </c>
      <c r="O38" s="78">
        <v>206417</v>
      </c>
      <c r="P38" s="78">
        <f t="shared" si="4"/>
        <v>135498989</v>
      </c>
      <c r="Q38" s="95">
        <f t="shared" si="5"/>
        <v>0.20437734932196155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249891972</v>
      </c>
      <c r="AA38" s="78">
        <f t="shared" si="11"/>
        <v>4635847</v>
      </c>
      <c r="AB38" s="78">
        <f t="shared" si="12"/>
        <v>254527819</v>
      </c>
      <c r="AC38" s="95">
        <f t="shared" si="13"/>
        <v>0.38391224436309263</v>
      </c>
      <c r="AD38" s="77">
        <v>122615375</v>
      </c>
      <c r="AE38" s="78">
        <v>16732038</v>
      </c>
      <c r="AF38" s="78">
        <f t="shared" si="14"/>
        <v>139347413</v>
      </c>
      <c r="AG38" s="78">
        <v>701193756</v>
      </c>
      <c r="AH38" s="78">
        <v>690609051</v>
      </c>
      <c r="AI38" s="79">
        <v>250484821</v>
      </c>
      <c r="AJ38" s="114">
        <f t="shared" si="15"/>
        <v>0.35722625716022494</v>
      </c>
      <c r="AK38" s="115">
        <f t="shared" si="16"/>
        <v>-2.7617477189906592E-2</v>
      </c>
    </row>
    <row r="39" spans="1:37" ht="14" x14ac:dyDescent="0.3">
      <c r="A39" s="58" t="s">
        <v>0</v>
      </c>
      <c r="B39" s="59" t="s">
        <v>605</v>
      </c>
      <c r="C39" s="60" t="s">
        <v>0</v>
      </c>
      <c r="D39" s="80">
        <f>SUM(D31:D38)</f>
        <v>10925562711</v>
      </c>
      <c r="E39" s="81">
        <f>SUM(E31:E38)</f>
        <v>2056229913</v>
      </c>
      <c r="F39" s="82">
        <f t="shared" si="0"/>
        <v>12981792624</v>
      </c>
      <c r="G39" s="80">
        <f>SUM(G31:G38)</f>
        <v>10949452072</v>
      </c>
      <c r="H39" s="81">
        <f>SUM(H31:H38)</f>
        <v>2408206052</v>
      </c>
      <c r="I39" s="82">
        <f t="shared" si="1"/>
        <v>13357658124</v>
      </c>
      <c r="J39" s="80">
        <f>SUM(J31:J38)</f>
        <v>1975840170</v>
      </c>
      <c r="K39" s="81">
        <f>SUM(K31:K38)</f>
        <v>415532090</v>
      </c>
      <c r="L39" s="81">
        <f t="shared" si="2"/>
        <v>2391372260</v>
      </c>
      <c r="M39" s="96">
        <f t="shared" si="3"/>
        <v>0.18420971042003606</v>
      </c>
      <c r="N39" s="80">
        <f>SUM(N31:N38)</f>
        <v>2521805872</v>
      </c>
      <c r="O39" s="81">
        <f>SUM(O31:O38)</f>
        <v>499215543</v>
      </c>
      <c r="P39" s="81">
        <f t="shared" si="4"/>
        <v>3021021415</v>
      </c>
      <c r="Q39" s="96">
        <f t="shared" si="5"/>
        <v>0.23271219179814254</v>
      </c>
      <c r="R39" s="80">
        <f>SUM(R31:R38)</f>
        <v>0</v>
      </c>
      <c r="S39" s="81">
        <f>SUM(S31:S38)</f>
        <v>0</v>
      </c>
      <c r="T39" s="81">
        <f t="shared" si="6"/>
        <v>0</v>
      </c>
      <c r="U39" s="96">
        <f t="shared" si="7"/>
        <v>0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f t="shared" si="10"/>
        <v>4497646042</v>
      </c>
      <c r="AA39" s="81">
        <f t="shared" si="11"/>
        <v>914747633</v>
      </c>
      <c r="AB39" s="81">
        <f t="shared" si="12"/>
        <v>5412393675</v>
      </c>
      <c r="AC39" s="96">
        <f t="shared" si="13"/>
        <v>0.4169219022181786</v>
      </c>
      <c r="AD39" s="80">
        <f>SUM(AD31:AD38)</f>
        <v>2219551470</v>
      </c>
      <c r="AE39" s="81">
        <f>SUM(AE31:AE38)</f>
        <v>595182500</v>
      </c>
      <c r="AF39" s="81">
        <f t="shared" si="14"/>
        <v>2814733970</v>
      </c>
      <c r="AG39" s="81">
        <f>SUM(AG31:AG38)</f>
        <v>12300015933</v>
      </c>
      <c r="AH39" s="81">
        <f>SUM(AH31:AH38)</f>
        <v>12972434230</v>
      </c>
      <c r="AI39" s="82">
        <f>SUM(AI31:AI38)</f>
        <v>5518349555</v>
      </c>
      <c r="AJ39" s="116">
        <f t="shared" si="15"/>
        <v>0.44864572412420145</v>
      </c>
      <c r="AK39" s="117">
        <f t="shared" si="16"/>
        <v>7.3288434075352349E-2</v>
      </c>
    </row>
    <row r="40" spans="1:37" ht="13" x14ac:dyDescent="0.3">
      <c r="A40" s="55" t="s">
        <v>101</v>
      </c>
      <c r="B40" s="56" t="s">
        <v>606</v>
      </c>
      <c r="C40" s="57" t="s">
        <v>607</v>
      </c>
      <c r="D40" s="77">
        <v>124954120</v>
      </c>
      <c r="E40" s="78">
        <v>43260170</v>
      </c>
      <c r="F40" s="79">
        <f t="shared" si="0"/>
        <v>168214290</v>
      </c>
      <c r="G40" s="77">
        <v>124954120</v>
      </c>
      <c r="H40" s="78">
        <v>43260170</v>
      </c>
      <c r="I40" s="79">
        <f t="shared" si="1"/>
        <v>168214290</v>
      </c>
      <c r="J40" s="77">
        <v>24272174</v>
      </c>
      <c r="K40" s="78">
        <v>22178630</v>
      </c>
      <c r="L40" s="78">
        <f t="shared" si="2"/>
        <v>46450804</v>
      </c>
      <c r="M40" s="95">
        <f t="shared" si="3"/>
        <v>0.2761406536864377</v>
      </c>
      <c r="N40" s="77">
        <v>30458088</v>
      </c>
      <c r="O40" s="78">
        <v>2473063</v>
      </c>
      <c r="P40" s="78">
        <f t="shared" si="4"/>
        <v>32931151</v>
      </c>
      <c r="Q40" s="95">
        <f t="shared" si="5"/>
        <v>0.19576904554303917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54730262</v>
      </c>
      <c r="AA40" s="78">
        <f t="shared" si="11"/>
        <v>24651693</v>
      </c>
      <c r="AB40" s="78">
        <f t="shared" si="12"/>
        <v>79381955</v>
      </c>
      <c r="AC40" s="95">
        <f t="shared" si="13"/>
        <v>0.4719096992294769</v>
      </c>
      <c r="AD40" s="77">
        <v>25358230</v>
      </c>
      <c r="AE40" s="78">
        <v>10716534</v>
      </c>
      <c r="AF40" s="78">
        <f t="shared" si="14"/>
        <v>36074764</v>
      </c>
      <c r="AG40" s="78">
        <v>132529318</v>
      </c>
      <c r="AH40" s="78">
        <v>155118454</v>
      </c>
      <c r="AI40" s="79">
        <v>57273532</v>
      </c>
      <c r="AJ40" s="114">
        <f t="shared" si="15"/>
        <v>0.43215744911627779</v>
      </c>
      <c r="AK40" s="115">
        <f t="shared" si="16"/>
        <v>-8.7141609575048129E-2</v>
      </c>
    </row>
    <row r="41" spans="1:37" ht="13" x14ac:dyDescent="0.3">
      <c r="A41" s="55" t="s">
        <v>101</v>
      </c>
      <c r="B41" s="56" t="s">
        <v>608</v>
      </c>
      <c r="C41" s="57" t="s">
        <v>609</v>
      </c>
      <c r="D41" s="77">
        <v>124395897</v>
      </c>
      <c r="E41" s="78">
        <v>20497115</v>
      </c>
      <c r="F41" s="79">
        <f t="shared" si="0"/>
        <v>144893012</v>
      </c>
      <c r="G41" s="77">
        <v>128473798</v>
      </c>
      <c r="H41" s="78">
        <v>23362675</v>
      </c>
      <c r="I41" s="79">
        <f t="shared" si="1"/>
        <v>151836473</v>
      </c>
      <c r="J41" s="77">
        <v>21466726</v>
      </c>
      <c r="K41" s="78">
        <v>6996025</v>
      </c>
      <c r="L41" s="78">
        <f t="shared" si="2"/>
        <v>28462751</v>
      </c>
      <c r="M41" s="95">
        <f t="shared" si="3"/>
        <v>0.19643977723370123</v>
      </c>
      <c r="N41" s="77">
        <v>30436697</v>
      </c>
      <c r="O41" s="78">
        <v>3327276</v>
      </c>
      <c r="P41" s="78">
        <f t="shared" si="4"/>
        <v>33763973</v>
      </c>
      <c r="Q41" s="95">
        <f t="shared" si="5"/>
        <v>0.23302692472153178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51903423</v>
      </c>
      <c r="AA41" s="78">
        <f t="shared" si="11"/>
        <v>10323301</v>
      </c>
      <c r="AB41" s="78">
        <f t="shared" si="12"/>
        <v>62226724</v>
      </c>
      <c r="AC41" s="95">
        <f t="shared" si="13"/>
        <v>0.42946670195523301</v>
      </c>
      <c r="AD41" s="77">
        <v>22124817</v>
      </c>
      <c r="AE41" s="78">
        <v>6134180</v>
      </c>
      <c r="AF41" s="78">
        <f t="shared" si="14"/>
        <v>28258997</v>
      </c>
      <c r="AG41" s="78">
        <v>129595299</v>
      </c>
      <c r="AH41" s="78">
        <v>145661353</v>
      </c>
      <c r="AI41" s="79">
        <v>58160157</v>
      </c>
      <c r="AJ41" s="114">
        <f t="shared" si="15"/>
        <v>0.44878292228794503</v>
      </c>
      <c r="AK41" s="115">
        <f t="shared" si="16"/>
        <v>0.19480436619884278</v>
      </c>
    </row>
    <row r="42" spans="1:37" ht="13" x14ac:dyDescent="0.3">
      <c r="A42" s="55" t="s">
        <v>101</v>
      </c>
      <c r="B42" s="56" t="s">
        <v>610</v>
      </c>
      <c r="C42" s="57" t="s">
        <v>611</v>
      </c>
      <c r="D42" s="77">
        <v>551925154</v>
      </c>
      <c r="E42" s="78">
        <v>62018291</v>
      </c>
      <c r="F42" s="79">
        <f t="shared" si="0"/>
        <v>613943445</v>
      </c>
      <c r="G42" s="77">
        <v>551925154</v>
      </c>
      <c r="H42" s="78">
        <v>62018291</v>
      </c>
      <c r="I42" s="79">
        <f t="shared" si="1"/>
        <v>613943445</v>
      </c>
      <c r="J42" s="77">
        <v>90399732</v>
      </c>
      <c r="K42" s="78">
        <v>3316026</v>
      </c>
      <c r="L42" s="78">
        <f t="shared" si="2"/>
        <v>93715758</v>
      </c>
      <c r="M42" s="95">
        <f t="shared" si="3"/>
        <v>0.15264558773813441</v>
      </c>
      <c r="N42" s="77">
        <v>117855377</v>
      </c>
      <c r="O42" s="78">
        <v>6239128</v>
      </c>
      <c r="P42" s="78">
        <f t="shared" si="4"/>
        <v>124094505</v>
      </c>
      <c r="Q42" s="95">
        <f t="shared" si="5"/>
        <v>0.20212693206619381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208255109</v>
      </c>
      <c r="AA42" s="78">
        <f t="shared" si="11"/>
        <v>9555154</v>
      </c>
      <c r="AB42" s="78">
        <f t="shared" si="12"/>
        <v>217810263</v>
      </c>
      <c r="AC42" s="95">
        <f t="shared" si="13"/>
        <v>0.35477251980432822</v>
      </c>
      <c r="AD42" s="77">
        <v>101684136</v>
      </c>
      <c r="AE42" s="78">
        <v>5183352</v>
      </c>
      <c r="AF42" s="78">
        <f t="shared" si="14"/>
        <v>106867488</v>
      </c>
      <c r="AG42" s="78">
        <v>474972783</v>
      </c>
      <c r="AH42" s="78">
        <v>499841583</v>
      </c>
      <c r="AI42" s="79">
        <v>195053483</v>
      </c>
      <c r="AJ42" s="114">
        <f t="shared" si="15"/>
        <v>0.41066244210460373</v>
      </c>
      <c r="AK42" s="115">
        <f t="shared" si="16"/>
        <v>0.16119979352373282</v>
      </c>
    </row>
    <row r="43" spans="1:37" ht="13" x14ac:dyDescent="0.3">
      <c r="A43" s="55" t="s">
        <v>116</v>
      </c>
      <c r="B43" s="56" t="s">
        <v>612</v>
      </c>
      <c r="C43" s="57" t="s">
        <v>613</v>
      </c>
      <c r="D43" s="77">
        <v>124486205</v>
      </c>
      <c r="E43" s="78">
        <v>2056957</v>
      </c>
      <c r="F43" s="79">
        <f t="shared" si="0"/>
        <v>126543162</v>
      </c>
      <c r="G43" s="77">
        <v>124486205</v>
      </c>
      <c r="H43" s="78">
        <v>2056957</v>
      </c>
      <c r="I43" s="79">
        <f t="shared" si="1"/>
        <v>126543162</v>
      </c>
      <c r="J43" s="77">
        <v>31615715</v>
      </c>
      <c r="K43" s="78">
        <v>264173</v>
      </c>
      <c r="L43" s="78">
        <f t="shared" si="2"/>
        <v>31879888</v>
      </c>
      <c r="M43" s="95">
        <f t="shared" si="3"/>
        <v>0.25192896633956402</v>
      </c>
      <c r="N43" s="77">
        <v>33296357</v>
      </c>
      <c r="O43" s="78">
        <v>32227</v>
      </c>
      <c r="P43" s="78">
        <f t="shared" si="4"/>
        <v>33328584</v>
      </c>
      <c r="Q43" s="95">
        <f t="shared" si="5"/>
        <v>0.2633772024757845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64912072</v>
      </c>
      <c r="AA43" s="78">
        <f t="shared" si="11"/>
        <v>296400</v>
      </c>
      <c r="AB43" s="78">
        <f t="shared" si="12"/>
        <v>65208472</v>
      </c>
      <c r="AC43" s="95">
        <f t="shared" si="13"/>
        <v>0.51530616881534852</v>
      </c>
      <c r="AD43" s="77">
        <v>34525919</v>
      </c>
      <c r="AE43" s="78">
        <v>418224</v>
      </c>
      <c r="AF43" s="78">
        <f t="shared" si="14"/>
        <v>34944143</v>
      </c>
      <c r="AG43" s="78">
        <v>125883100</v>
      </c>
      <c r="AH43" s="78">
        <v>129375959</v>
      </c>
      <c r="AI43" s="79">
        <v>63328051</v>
      </c>
      <c r="AJ43" s="114">
        <f t="shared" si="15"/>
        <v>0.50307031682568981</v>
      </c>
      <c r="AK43" s="115">
        <f t="shared" si="16"/>
        <v>-4.6232611857157324E-2</v>
      </c>
    </row>
    <row r="44" spans="1:37" ht="14" x14ac:dyDescent="0.3">
      <c r="A44" s="58" t="s">
        <v>0</v>
      </c>
      <c r="B44" s="59" t="s">
        <v>614</v>
      </c>
      <c r="C44" s="60" t="s">
        <v>0</v>
      </c>
      <c r="D44" s="80">
        <f>SUM(D40:D43)</f>
        <v>925761376</v>
      </c>
      <c r="E44" s="81">
        <f>SUM(E40:E43)</f>
        <v>127832533</v>
      </c>
      <c r="F44" s="82">
        <f t="shared" si="0"/>
        <v>1053593909</v>
      </c>
      <c r="G44" s="80">
        <f>SUM(G40:G43)</f>
        <v>929839277</v>
      </c>
      <c r="H44" s="81">
        <f>SUM(H40:H43)</f>
        <v>130698093</v>
      </c>
      <c r="I44" s="82">
        <f t="shared" si="1"/>
        <v>1060537370</v>
      </c>
      <c r="J44" s="80">
        <f>SUM(J40:J43)</f>
        <v>167754347</v>
      </c>
      <c r="K44" s="81">
        <f>SUM(K40:K43)</f>
        <v>32754854</v>
      </c>
      <c r="L44" s="81">
        <f t="shared" si="2"/>
        <v>200509201</v>
      </c>
      <c r="M44" s="96">
        <f t="shared" si="3"/>
        <v>0.19030975719127852</v>
      </c>
      <c r="N44" s="80">
        <f>SUM(N40:N43)</f>
        <v>212046519</v>
      </c>
      <c r="O44" s="81">
        <f>SUM(O40:O43)</f>
        <v>12071694</v>
      </c>
      <c r="P44" s="81">
        <f t="shared" si="4"/>
        <v>224118213</v>
      </c>
      <c r="Q44" s="96">
        <f t="shared" si="5"/>
        <v>0.21271783282490483</v>
      </c>
      <c r="R44" s="80">
        <f>SUM(R40:R43)</f>
        <v>0</v>
      </c>
      <c r="S44" s="81">
        <f>SUM(S40:S43)</f>
        <v>0</v>
      </c>
      <c r="T44" s="81">
        <f t="shared" si="6"/>
        <v>0</v>
      </c>
      <c r="U44" s="96">
        <f t="shared" si="7"/>
        <v>0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f t="shared" si="10"/>
        <v>379800866</v>
      </c>
      <c r="AA44" s="81">
        <f t="shared" si="11"/>
        <v>44826548</v>
      </c>
      <c r="AB44" s="81">
        <f t="shared" si="12"/>
        <v>424627414</v>
      </c>
      <c r="AC44" s="96">
        <f t="shared" si="13"/>
        <v>0.40302759001618338</v>
      </c>
      <c r="AD44" s="80">
        <f>SUM(AD40:AD43)</f>
        <v>183693102</v>
      </c>
      <c r="AE44" s="81">
        <f>SUM(AE40:AE43)</f>
        <v>22452290</v>
      </c>
      <c r="AF44" s="81">
        <f t="shared" si="14"/>
        <v>206145392</v>
      </c>
      <c r="AG44" s="81">
        <f>SUM(AG40:AG43)</f>
        <v>862980500</v>
      </c>
      <c r="AH44" s="81">
        <f>SUM(AH40:AH43)</f>
        <v>929997349</v>
      </c>
      <c r="AI44" s="82">
        <f>SUM(AI40:AI43)</f>
        <v>373815223</v>
      </c>
      <c r="AJ44" s="116">
        <f t="shared" si="15"/>
        <v>0.43316763588516777</v>
      </c>
      <c r="AK44" s="117">
        <f t="shared" si="16"/>
        <v>8.7185169775708671E-2</v>
      </c>
    </row>
    <row r="45" spans="1:37" ht="14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104555632007</v>
      </c>
      <c r="E45" s="84">
        <f>SUM(E9,E11:E16,E18:E23,E25:E29,E31:E38,E40:E43)</f>
        <v>18438947447</v>
      </c>
      <c r="F45" s="85">
        <f t="shared" si="0"/>
        <v>122994579454</v>
      </c>
      <c r="G45" s="83">
        <f>SUM(G9,G11:G16,G18:G23,G25:G29,G31:G38,G40:G43)</f>
        <v>104985700009</v>
      </c>
      <c r="H45" s="84">
        <f>SUM(H9,H11:H16,H18:H23,H25:H29,H31:H38,H40:H43)</f>
        <v>19728895006</v>
      </c>
      <c r="I45" s="85">
        <f t="shared" si="1"/>
        <v>124714595015</v>
      </c>
      <c r="J45" s="83">
        <f>SUM(J9,J11:J16,J18:J23,J25:J29,J31:J38,J40:J43)</f>
        <v>20816503506</v>
      </c>
      <c r="K45" s="84">
        <f>SUM(K9,K11:K16,K18:K23,K25:K29,K31:K38,K40:K43)</f>
        <v>2512938658</v>
      </c>
      <c r="L45" s="84">
        <f t="shared" si="2"/>
        <v>23329442164</v>
      </c>
      <c r="M45" s="97">
        <f t="shared" si="3"/>
        <v>0.18967862053404733</v>
      </c>
      <c r="N45" s="83">
        <f>SUM(N9,N11:N16,N18:N23,N25:N29,N31:N38,N40:N43)</f>
        <v>25645944827</v>
      </c>
      <c r="O45" s="84">
        <f>SUM(O9,O11:O16,O18:O23,O25:O29,O31:O38,O40:O43)</f>
        <v>4451465316</v>
      </c>
      <c r="P45" s="84">
        <f t="shared" si="4"/>
        <v>30097410143</v>
      </c>
      <c r="Q45" s="97">
        <f t="shared" si="5"/>
        <v>0.24470517543625928</v>
      </c>
      <c r="R45" s="83">
        <f>SUM(R9,R11:R16,R18:R23,R25:R29,R31:R38,R40:R43)</f>
        <v>0</v>
      </c>
      <c r="S45" s="84">
        <f>SUM(S9,S11:S16,S18:S23,S25:S29,S31:S38,S40:S43)</f>
        <v>0</v>
      </c>
      <c r="T45" s="84">
        <f t="shared" si="6"/>
        <v>0</v>
      </c>
      <c r="U45" s="97">
        <f t="shared" si="7"/>
        <v>0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f t="shared" si="10"/>
        <v>46462448333</v>
      </c>
      <c r="AA45" s="84">
        <f t="shared" si="11"/>
        <v>6964403974</v>
      </c>
      <c r="AB45" s="84">
        <f t="shared" si="12"/>
        <v>53426852307</v>
      </c>
      <c r="AC45" s="97">
        <f t="shared" si="13"/>
        <v>0.43438379597030657</v>
      </c>
      <c r="AD45" s="83">
        <f>SUM(AD9,AD11:AD16,AD18:AD23,AD25:AD29,AD31:AD38,AD40:AD43)</f>
        <v>22352932070</v>
      </c>
      <c r="AE45" s="84">
        <f>SUM(AE9,AE11:AE16,AE18:AE23,AE25:AE29,AE31:AE38,AE40:AE43)</f>
        <v>4184185103</v>
      </c>
      <c r="AF45" s="84">
        <f t="shared" si="14"/>
        <v>26537117173</v>
      </c>
      <c r="AG45" s="84">
        <f>SUM(AG9,AG11:AG16,AG18:AG23,AG25:AG29,AG31:AG38,AG40:AG43)</f>
        <v>112533587114</v>
      </c>
      <c r="AH45" s="84">
        <f>SUM(AH9,AH11:AH16,AH18:AH23,AH25:AH29,AH31:AH38,AH40:AH43)</f>
        <v>114235856698</v>
      </c>
      <c r="AI45" s="85">
        <f>SUM(AI9,AI11:AI16,AI18:AI23,AI25:AI29,AI31:AI38,AI40:AI43)</f>
        <v>48833469531</v>
      </c>
      <c r="AJ45" s="118">
        <f t="shared" si="15"/>
        <v>0.43394572930062369</v>
      </c>
      <c r="AK45" s="119">
        <f t="shared" si="16"/>
        <v>0.13416276330205124</v>
      </c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" customWidth="1"/>
    <col min="2" max="2" width="20.7265625" customWidth="1"/>
    <col min="3" max="3" width="6.7265625" customWidth="1"/>
    <col min="4" max="6" width="10.7265625" customWidth="1"/>
    <col min="7" max="9" width="10.7265625" hidden="1" customWidth="1"/>
    <col min="10" max="12" width="10.7265625" customWidth="1"/>
    <col min="13" max="13" width="11.7265625" customWidth="1"/>
    <col min="14" max="16" width="10.7265625" customWidth="1"/>
    <col min="17" max="17" width="11.7265625" customWidth="1"/>
    <col min="18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0</v>
      </c>
    </row>
    <row r="2" spans="1:37" ht="15.7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customHeight="1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44</v>
      </c>
      <c r="C9" s="32" t="s">
        <v>45</v>
      </c>
      <c r="D9" s="64">
        <v>10951600521</v>
      </c>
      <c r="E9" s="65">
        <v>1159708535</v>
      </c>
      <c r="F9" s="66">
        <f>$D9       +$E9</f>
        <v>12111309056</v>
      </c>
      <c r="G9" s="64">
        <v>11027429978</v>
      </c>
      <c r="H9" s="65">
        <v>1256224746</v>
      </c>
      <c r="I9" s="67">
        <f>$G9       +$H9</f>
        <v>12283654724</v>
      </c>
      <c r="J9" s="64">
        <v>2986756274</v>
      </c>
      <c r="K9" s="65">
        <v>118909850</v>
      </c>
      <c r="L9" s="65">
        <f>$J9       +$K9</f>
        <v>3105666124</v>
      </c>
      <c r="M9" s="90">
        <f>IF(($F9       =0),0,($L9       /$F9       ))</f>
        <v>0.25642695679220889</v>
      </c>
      <c r="N9" s="100">
        <v>2974046940</v>
      </c>
      <c r="O9" s="101">
        <v>374188417</v>
      </c>
      <c r="P9" s="102">
        <f>$N9       +$O9</f>
        <v>3348235357</v>
      </c>
      <c r="Q9" s="90">
        <f>IF(($F9       =0),0,($P9       /$F9       ))</f>
        <v>0.27645528171385142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</f>
        <v>5960803214</v>
      </c>
      <c r="AA9" s="65">
        <f>$K9       +$O9</f>
        <v>493098267</v>
      </c>
      <c r="AB9" s="65">
        <f>$Z9       +$AA9</f>
        <v>6453901481</v>
      </c>
      <c r="AC9" s="90">
        <f>IF(($F9       =0),0,($AB9       /$F9       ))</f>
        <v>0.53288223850606031</v>
      </c>
      <c r="AD9" s="64">
        <v>2793263940</v>
      </c>
      <c r="AE9" s="65">
        <v>312929359</v>
      </c>
      <c r="AF9" s="65">
        <f>$AD9       +$AE9</f>
        <v>3106193299</v>
      </c>
      <c r="AG9" s="65">
        <v>11360730192</v>
      </c>
      <c r="AH9" s="65">
        <v>11722745460</v>
      </c>
      <c r="AI9" s="65">
        <v>6098298151</v>
      </c>
      <c r="AJ9" s="90">
        <f>IF(($AG9       =0),0,($AI9       /$AG9       ))</f>
        <v>0.53678751699378446</v>
      </c>
      <c r="AK9" s="90">
        <f>IF(($AF9       =0),0,(($P9       /$AF9       )-1))</f>
        <v>7.7922406850186254E-2</v>
      </c>
    </row>
    <row r="10" spans="1:37" s="7" customFormat="1" ht="13" x14ac:dyDescent="0.3">
      <c r="A10" s="23" t="s">
        <v>23</v>
      </c>
      <c r="B10" s="31" t="s">
        <v>46</v>
      </c>
      <c r="C10" s="32" t="s">
        <v>47</v>
      </c>
      <c r="D10" s="64">
        <v>71674631253</v>
      </c>
      <c r="E10" s="65">
        <v>12937677817</v>
      </c>
      <c r="F10" s="67">
        <f t="shared" ref="F10:F17" si="0">$D10      +$E10</f>
        <v>84612309070</v>
      </c>
      <c r="G10" s="64">
        <v>71774339991</v>
      </c>
      <c r="H10" s="65">
        <v>13676014093</v>
      </c>
      <c r="I10" s="67">
        <f t="shared" ref="I10:I17" si="1">$G10      +$H10</f>
        <v>85450354084</v>
      </c>
      <c r="J10" s="64">
        <v>14557872293</v>
      </c>
      <c r="K10" s="65">
        <v>1817080435</v>
      </c>
      <c r="L10" s="65">
        <f t="shared" ref="L10:L17" si="2">$J10      +$K10</f>
        <v>16374952728</v>
      </c>
      <c r="M10" s="90">
        <f t="shared" ref="M10:M17" si="3">IF(($F10      =0),0,($L10      /$F10      ))</f>
        <v>0.19352920287818828</v>
      </c>
      <c r="N10" s="100">
        <v>17868952594</v>
      </c>
      <c r="O10" s="101">
        <v>3272580207</v>
      </c>
      <c r="P10" s="102">
        <f t="shared" ref="P10:P17" si="4">$N10      +$O10</f>
        <v>21141532801</v>
      </c>
      <c r="Q10" s="90">
        <f t="shared" ref="Q10:Q17" si="5">IF(($F10      =0),0,($P10      /$F10      ))</f>
        <v>0.24986356043669192</v>
      </c>
      <c r="R10" s="100">
        <v>0</v>
      </c>
      <c r="S10" s="102">
        <v>0</v>
      </c>
      <c r="T10" s="102">
        <f t="shared" ref="T10:T17" si="6">$R10      +$S10</f>
        <v>0</v>
      </c>
      <c r="U10" s="90">
        <f t="shared" ref="U10:U17" si="7">IF(($I10      =0),0,($T10      /$I10      ))</f>
        <v>0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f t="shared" ref="Z10:Z17" si="10">$J10      +$N10</f>
        <v>32426824887</v>
      </c>
      <c r="AA10" s="65">
        <f t="shared" ref="AA10:AA17" si="11">$K10      +$O10</f>
        <v>5089660642</v>
      </c>
      <c r="AB10" s="65">
        <f t="shared" ref="AB10:AB17" si="12">$Z10      +$AA10</f>
        <v>37516485529</v>
      </c>
      <c r="AC10" s="90">
        <f t="shared" ref="AC10:AC17" si="13">IF(($F10      =0),0,($AB10      /$F10      ))</f>
        <v>0.4433927633148802</v>
      </c>
      <c r="AD10" s="64">
        <v>15637889417</v>
      </c>
      <c r="AE10" s="65">
        <v>2831053816</v>
      </c>
      <c r="AF10" s="65">
        <f t="shared" ref="AF10:AF17" si="14">$AD10      +$AE10</f>
        <v>18468943233</v>
      </c>
      <c r="AG10" s="65">
        <v>76744564633</v>
      </c>
      <c r="AH10" s="65">
        <v>77247263722</v>
      </c>
      <c r="AI10" s="65">
        <v>33682919570</v>
      </c>
      <c r="AJ10" s="90">
        <f t="shared" ref="AJ10:AJ17" si="15">IF(($AG10      =0),0,($AI10      /$AG10      ))</f>
        <v>0.43889648382364288</v>
      </c>
      <c r="AK10" s="90">
        <f t="shared" ref="AK10:AK17" si="16">IF(($AF10      =0),0,(($P10      /$AF10      )-1))</f>
        <v>0.14470722738617026</v>
      </c>
    </row>
    <row r="11" spans="1:37" s="7" customFormat="1" ht="13" x14ac:dyDescent="0.3">
      <c r="A11" s="23" t="s">
        <v>23</v>
      </c>
      <c r="B11" s="31" t="s">
        <v>48</v>
      </c>
      <c r="C11" s="32" t="s">
        <v>49</v>
      </c>
      <c r="D11" s="64">
        <v>64847577641</v>
      </c>
      <c r="E11" s="65">
        <v>3197115099</v>
      </c>
      <c r="F11" s="67">
        <f t="shared" si="0"/>
        <v>68044692740</v>
      </c>
      <c r="G11" s="64">
        <v>64847577641</v>
      </c>
      <c r="H11" s="65">
        <v>3197115099</v>
      </c>
      <c r="I11" s="67">
        <f t="shared" si="1"/>
        <v>68044692740</v>
      </c>
      <c r="J11" s="64">
        <v>10430469606</v>
      </c>
      <c r="K11" s="65">
        <v>137679154</v>
      </c>
      <c r="L11" s="65">
        <f t="shared" si="2"/>
        <v>10568148760</v>
      </c>
      <c r="M11" s="90">
        <f t="shared" si="3"/>
        <v>0.15531187421745127</v>
      </c>
      <c r="N11" s="100">
        <v>15097615750</v>
      </c>
      <c r="O11" s="101">
        <v>1217581037</v>
      </c>
      <c r="P11" s="102">
        <f t="shared" si="4"/>
        <v>16315196787</v>
      </c>
      <c r="Q11" s="90">
        <f t="shared" si="5"/>
        <v>0.23977177543207759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25528085356</v>
      </c>
      <c r="AA11" s="65">
        <f t="shared" si="11"/>
        <v>1355260191</v>
      </c>
      <c r="AB11" s="65">
        <f t="shared" si="12"/>
        <v>26883345547</v>
      </c>
      <c r="AC11" s="90">
        <f t="shared" si="13"/>
        <v>0.39508364964952886</v>
      </c>
      <c r="AD11" s="64">
        <v>14315562549</v>
      </c>
      <c r="AE11" s="65">
        <v>334441187</v>
      </c>
      <c r="AF11" s="65">
        <f t="shared" si="14"/>
        <v>14650003736</v>
      </c>
      <c r="AG11" s="65">
        <v>62983689857</v>
      </c>
      <c r="AH11" s="65">
        <v>62462201676</v>
      </c>
      <c r="AI11" s="65">
        <v>29523654069</v>
      </c>
      <c r="AJ11" s="90">
        <f t="shared" si="15"/>
        <v>0.46875078510057705</v>
      </c>
      <c r="AK11" s="90">
        <f t="shared" si="16"/>
        <v>0.11366502568924663</v>
      </c>
    </row>
    <row r="12" spans="1:37" s="7" customFormat="1" ht="13" x14ac:dyDescent="0.3">
      <c r="A12" s="23" t="s">
        <v>23</v>
      </c>
      <c r="B12" s="31" t="s">
        <v>50</v>
      </c>
      <c r="C12" s="32" t="s">
        <v>51</v>
      </c>
      <c r="D12" s="64">
        <v>60114732630</v>
      </c>
      <c r="E12" s="65">
        <v>7296796000</v>
      </c>
      <c r="F12" s="67">
        <f t="shared" si="0"/>
        <v>67411528630</v>
      </c>
      <c r="G12" s="64">
        <v>60116854993</v>
      </c>
      <c r="H12" s="65">
        <v>7296796000</v>
      </c>
      <c r="I12" s="67">
        <f t="shared" si="1"/>
        <v>67413650993</v>
      </c>
      <c r="J12" s="64">
        <v>14785930349</v>
      </c>
      <c r="K12" s="65">
        <v>682501393</v>
      </c>
      <c r="L12" s="65">
        <f t="shared" si="2"/>
        <v>15468431742</v>
      </c>
      <c r="M12" s="90">
        <f t="shared" si="3"/>
        <v>0.22946270550993142</v>
      </c>
      <c r="N12" s="100">
        <v>13588739850</v>
      </c>
      <c r="O12" s="101">
        <v>976833193</v>
      </c>
      <c r="P12" s="102">
        <f t="shared" si="4"/>
        <v>14565573043</v>
      </c>
      <c r="Q12" s="90">
        <f t="shared" si="5"/>
        <v>0.21606946673685004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28374670199</v>
      </c>
      <c r="AA12" s="65">
        <f t="shared" si="11"/>
        <v>1659334586</v>
      </c>
      <c r="AB12" s="65">
        <f t="shared" si="12"/>
        <v>30034004785</v>
      </c>
      <c r="AC12" s="90">
        <f t="shared" si="13"/>
        <v>0.44553217224678149</v>
      </c>
      <c r="AD12" s="64">
        <v>13340550114</v>
      </c>
      <c r="AE12" s="65">
        <v>1145069750</v>
      </c>
      <c r="AF12" s="65">
        <f t="shared" si="14"/>
        <v>14485619864</v>
      </c>
      <c r="AG12" s="65">
        <v>63314854230</v>
      </c>
      <c r="AH12" s="65">
        <v>64229886374</v>
      </c>
      <c r="AI12" s="65">
        <v>29576706017</v>
      </c>
      <c r="AJ12" s="90">
        <f t="shared" si="15"/>
        <v>0.46713692034350279</v>
      </c>
      <c r="AK12" s="90">
        <f t="shared" si="16"/>
        <v>5.5194862042944326E-3</v>
      </c>
    </row>
    <row r="13" spans="1:37" s="7" customFormat="1" ht="13" x14ac:dyDescent="0.3">
      <c r="A13" s="23" t="s">
        <v>23</v>
      </c>
      <c r="B13" s="31" t="s">
        <v>52</v>
      </c>
      <c r="C13" s="32" t="s">
        <v>53</v>
      </c>
      <c r="D13" s="64">
        <v>80714496132</v>
      </c>
      <c r="E13" s="65">
        <v>8700420163</v>
      </c>
      <c r="F13" s="67">
        <f t="shared" si="0"/>
        <v>89414916295</v>
      </c>
      <c r="G13" s="64">
        <v>80714496132</v>
      </c>
      <c r="H13" s="65">
        <v>8700420163</v>
      </c>
      <c r="I13" s="67">
        <f t="shared" si="1"/>
        <v>89414916295</v>
      </c>
      <c r="J13" s="64">
        <v>26085558694</v>
      </c>
      <c r="K13" s="65">
        <v>712504000</v>
      </c>
      <c r="L13" s="65">
        <f t="shared" si="2"/>
        <v>26798062694</v>
      </c>
      <c r="M13" s="90">
        <f t="shared" si="3"/>
        <v>0.29970461086813682</v>
      </c>
      <c r="N13" s="100">
        <v>23524621252</v>
      </c>
      <c r="O13" s="101">
        <v>1508931000</v>
      </c>
      <c r="P13" s="102">
        <f t="shared" si="4"/>
        <v>25033552252</v>
      </c>
      <c r="Q13" s="90">
        <f t="shared" si="5"/>
        <v>0.27997065019228623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49610179946</v>
      </c>
      <c r="AA13" s="65">
        <f t="shared" si="11"/>
        <v>2221435000</v>
      </c>
      <c r="AB13" s="65">
        <f t="shared" si="12"/>
        <v>51831614946</v>
      </c>
      <c r="AC13" s="90">
        <f t="shared" si="13"/>
        <v>0.579675261060423</v>
      </c>
      <c r="AD13" s="64">
        <v>21461864181</v>
      </c>
      <c r="AE13" s="65">
        <v>1299509868</v>
      </c>
      <c r="AF13" s="65">
        <f t="shared" si="14"/>
        <v>22761374049</v>
      </c>
      <c r="AG13" s="65">
        <v>83124741895</v>
      </c>
      <c r="AH13" s="65">
        <v>82925034600</v>
      </c>
      <c r="AI13" s="65">
        <v>46963912467</v>
      </c>
      <c r="AJ13" s="90">
        <f t="shared" si="15"/>
        <v>0.56498115237847024</v>
      </c>
      <c r="AK13" s="90">
        <f t="shared" si="16"/>
        <v>9.9826056111925521E-2</v>
      </c>
    </row>
    <row r="14" spans="1:37" s="7" customFormat="1" ht="13" x14ac:dyDescent="0.3">
      <c r="A14" s="23" t="s">
        <v>23</v>
      </c>
      <c r="B14" s="31" t="s">
        <v>54</v>
      </c>
      <c r="C14" s="32" t="s">
        <v>55</v>
      </c>
      <c r="D14" s="64">
        <v>11274886739</v>
      </c>
      <c r="E14" s="65">
        <v>1343987464</v>
      </c>
      <c r="F14" s="67">
        <f t="shared" si="0"/>
        <v>12618874203</v>
      </c>
      <c r="G14" s="64">
        <v>11274886739</v>
      </c>
      <c r="H14" s="65">
        <v>1343987464</v>
      </c>
      <c r="I14" s="67">
        <f t="shared" si="1"/>
        <v>12618874203</v>
      </c>
      <c r="J14" s="64">
        <v>5855300884</v>
      </c>
      <c r="K14" s="65">
        <v>104526439</v>
      </c>
      <c r="L14" s="65">
        <f t="shared" si="2"/>
        <v>5959827323</v>
      </c>
      <c r="M14" s="90">
        <f t="shared" si="3"/>
        <v>0.47229469341909408</v>
      </c>
      <c r="N14" s="100">
        <v>2718504162</v>
      </c>
      <c r="O14" s="101">
        <v>302537509</v>
      </c>
      <c r="P14" s="102">
        <f t="shared" si="4"/>
        <v>3021041671</v>
      </c>
      <c r="Q14" s="90">
        <f t="shared" si="5"/>
        <v>0.23940659225224548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8573805046</v>
      </c>
      <c r="AA14" s="65">
        <f t="shared" si="11"/>
        <v>407063948</v>
      </c>
      <c r="AB14" s="65">
        <f t="shared" si="12"/>
        <v>8980868994</v>
      </c>
      <c r="AC14" s="90">
        <f t="shared" si="13"/>
        <v>0.7117012856713395</v>
      </c>
      <c r="AD14" s="64">
        <v>2534973333</v>
      </c>
      <c r="AE14" s="65">
        <v>226400439</v>
      </c>
      <c r="AF14" s="65">
        <f t="shared" si="14"/>
        <v>2761373772</v>
      </c>
      <c r="AG14" s="65">
        <v>11094533557</v>
      </c>
      <c r="AH14" s="65">
        <v>11734883806</v>
      </c>
      <c r="AI14" s="65">
        <v>5943987840</v>
      </c>
      <c r="AJ14" s="90">
        <f t="shared" si="15"/>
        <v>0.53575824611839518</v>
      </c>
      <c r="AK14" s="90">
        <f t="shared" si="16"/>
        <v>9.4035766411994404E-2</v>
      </c>
    </row>
    <row r="15" spans="1:37" s="7" customFormat="1" ht="13" x14ac:dyDescent="0.3">
      <c r="A15" s="23" t="s">
        <v>23</v>
      </c>
      <c r="B15" s="31" t="s">
        <v>56</v>
      </c>
      <c r="C15" s="32" t="s">
        <v>57</v>
      </c>
      <c r="D15" s="64">
        <v>19533147140</v>
      </c>
      <c r="E15" s="65">
        <v>2150127530</v>
      </c>
      <c r="F15" s="67">
        <f t="shared" si="0"/>
        <v>21683274670</v>
      </c>
      <c r="G15" s="64">
        <v>19533147140</v>
      </c>
      <c r="H15" s="65">
        <v>2150127530</v>
      </c>
      <c r="I15" s="67">
        <f t="shared" si="1"/>
        <v>21683274670</v>
      </c>
      <c r="J15" s="64">
        <v>2423561188</v>
      </c>
      <c r="K15" s="65">
        <v>84255285</v>
      </c>
      <c r="L15" s="65">
        <f t="shared" si="2"/>
        <v>2507816473</v>
      </c>
      <c r="M15" s="90">
        <f t="shared" si="3"/>
        <v>0.11565672211262913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2423561188</v>
      </c>
      <c r="AA15" s="65">
        <f t="shared" si="11"/>
        <v>84255285</v>
      </c>
      <c r="AB15" s="65">
        <f t="shared" si="12"/>
        <v>2507816473</v>
      </c>
      <c r="AC15" s="90">
        <f t="shared" si="13"/>
        <v>0.11565672211262913</v>
      </c>
      <c r="AD15" s="64">
        <v>3073284084</v>
      </c>
      <c r="AE15" s="65">
        <v>316078011</v>
      </c>
      <c r="AF15" s="65">
        <f t="shared" si="14"/>
        <v>3389362095</v>
      </c>
      <c r="AG15" s="65">
        <v>20081385880</v>
      </c>
      <c r="AH15" s="65">
        <v>19966483295</v>
      </c>
      <c r="AI15" s="65">
        <v>7141587455</v>
      </c>
      <c r="AJ15" s="90">
        <f t="shared" si="15"/>
        <v>0.3556322007692031</v>
      </c>
      <c r="AK15" s="90">
        <f t="shared" si="16"/>
        <v>-1</v>
      </c>
    </row>
    <row r="16" spans="1:37" s="7" customFormat="1" ht="13" x14ac:dyDescent="0.3">
      <c r="A16" s="23" t="s">
        <v>23</v>
      </c>
      <c r="B16" s="31" t="s">
        <v>58</v>
      </c>
      <c r="C16" s="32" t="s">
        <v>59</v>
      </c>
      <c r="D16" s="64">
        <v>52057408967</v>
      </c>
      <c r="E16" s="65">
        <v>2459328252</v>
      </c>
      <c r="F16" s="67">
        <f t="shared" si="0"/>
        <v>54516737219</v>
      </c>
      <c r="G16" s="64">
        <v>52057408967</v>
      </c>
      <c r="H16" s="65">
        <v>2459328252</v>
      </c>
      <c r="I16" s="67">
        <f t="shared" si="1"/>
        <v>54516737219</v>
      </c>
      <c r="J16" s="64">
        <v>11859089391</v>
      </c>
      <c r="K16" s="65">
        <v>443827692</v>
      </c>
      <c r="L16" s="65">
        <f t="shared" si="2"/>
        <v>12302917083</v>
      </c>
      <c r="M16" s="90">
        <f t="shared" si="3"/>
        <v>0.22567229277823006</v>
      </c>
      <c r="N16" s="100">
        <v>11461689855</v>
      </c>
      <c r="O16" s="101">
        <v>682066901</v>
      </c>
      <c r="P16" s="102">
        <f t="shared" si="4"/>
        <v>12143756756</v>
      </c>
      <c r="Q16" s="90">
        <f t="shared" si="5"/>
        <v>0.2227528163913613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23320779246</v>
      </c>
      <c r="AA16" s="65">
        <f t="shared" si="11"/>
        <v>1125894593</v>
      </c>
      <c r="AB16" s="65">
        <f t="shared" si="12"/>
        <v>24446673839</v>
      </c>
      <c r="AC16" s="90">
        <f t="shared" si="13"/>
        <v>0.44842510916959138</v>
      </c>
      <c r="AD16" s="64">
        <v>-717081615233</v>
      </c>
      <c r="AE16" s="65">
        <v>-47488620</v>
      </c>
      <c r="AF16" s="65">
        <f t="shared" si="14"/>
        <v>-717129103853</v>
      </c>
      <c r="AG16" s="65">
        <v>50596841855</v>
      </c>
      <c r="AH16" s="65">
        <v>51234632394</v>
      </c>
      <c r="AI16" s="65">
        <v>22505206938</v>
      </c>
      <c r="AJ16" s="90">
        <f t="shared" si="15"/>
        <v>0.44479469691992302</v>
      </c>
      <c r="AK16" s="90">
        <f t="shared" si="16"/>
        <v>-1.0169338501125584</v>
      </c>
    </row>
    <row r="17" spans="1:37" s="7" customFormat="1" ht="13" x14ac:dyDescent="0.3">
      <c r="A17" s="23" t="s">
        <v>0</v>
      </c>
      <c r="B17" s="40" t="s">
        <v>100</v>
      </c>
      <c r="C17" s="32" t="s">
        <v>0</v>
      </c>
      <c r="D17" s="68">
        <f>SUM(D9:D16)</f>
        <v>371168481023</v>
      </c>
      <c r="E17" s="69">
        <f>SUM(E9:E16)</f>
        <v>39245160860</v>
      </c>
      <c r="F17" s="70">
        <f t="shared" si="0"/>
        <v>410413641883</v>
      </c>
      <c r="G17" s="68">
        <f>SUM(G9:G16)</f>
        <v>371346141581</v>
      </c>
      <c r="H17" s="69">
        <f>SUM(H9:H16)</f>
        <v>40080013347</v>
      </c>
      <c r="I17" s="70">
        <f t="shared" si="1"/>
        <v>411426154928</v>
      </c>
      <c r="J17" s="68">
        <f>SUM(J9:J16)</f>
        <v>88984538679</v>
      </c>
      <c r="K17" s="69">
        <f>SUM(K9:K16)</f>
        <v>4101284248</v>
      </c>
      <c r="L17" s="69">
        <f t="shared" si="2"/>
        <v>93085822927</v>
      </c>
      <c r="M17" s="91">
        <f t="shared" si="3"/>
        <v>0.22680976806696096</v>
      </c>
      <c r="N17" s="106">
        <f>SUM(N9:N16)</f>
        <v>87234170403</v>
      </c>
      <c r="O17" s="107">
        <f>SUM(O9:O16)</f>
        <v>8334718264</v>
      </c>
      <c r="P17" s="108">
        <f t="shared" si="4"/>
        <v>95568888667</v>
      </c>
      <c r="Q17" s="91">
        <f t="shared" si="5"/>
        <v>0.23285992207404405</v>
      </c>
      <c r="R17" s="106">
        <f>SUM(R9:R16)</f>
        <v>0</v>
      </c>
      <c r="S17" s="108">
        <f>SUM(S9:S16)</f>
        <v>0</v>
      </c>
      <c r="T17" s="108">
        <f t="shared" si="6"/>
        <v>0</v>
      </c>
      <c r="U17" s="91">
        <f t="shared" si="7"/>
        <v>0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f t="shared" si="10"/>
        <v>176218709082</v>
      </c>
      <c r="AA17" s="69">
        <f t="shared" si="11"/>
        <v>12436002512</v>
      </c>
      <c r="AB17" s="69">
        <f t="shared" si="12"/>
        <v>188654711594</v>
      </c>
      <c r="AC17" s="91">
        <f t="shared" si="13"/>
        <v>0.45966969014100501</v>
      </c>
      <c r="AD17" s="68">
        <f>SUM(AD9:AD16)</f>
        <v>-643924227615</v>
      </c>
      <c r="AE17" s="69">
        <f>SUM(AE9:AE16)</f>
        <v>6417993810</v>
      </c>
      <c r="AF17" s="69">
        <f t="shared" si="14"/>
        <v>-637506233805</v>
      </c>
      <c r="AG17" s="69">
        <f>SUM(AG9:AG16)</f>
        <v>379301342099</v>
      </c>
      <c r="AH17" s="69">
        <f>SUM(AH9:AH16)</f>
        <v>381523131327</v>
      </c>
      <c r="AI17" s="69">
        <f>SUM(AI9:AI16)</f>
        <v>181436272507</v>
      </c>
      <c r="AJ17" s="91">
        <f t="shared" si="15"/>
        <v>0.47834334437879211</v>
      </c>
      <c r="AK17" s="91">
        <f t="shared" si="16"/>
        <v>-1.1499105163201158</v>
      </c>
    </row>
    <row r="18" spans="1:37" s="7" customFormat="1" ht="13" x14ac:dyDescent="0.3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ht="13" x14ac:dyDescent="0.3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5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5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5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5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6" width="10.7265625" customWidth="1"/>
    <col min="7" max="9" width="10.7265625" hidden="1" customWidth="1"/>
    <col min="10" max="12" width="10.7265625" customWidth="1"/>
    <col min="13" max="13" width="11.7265625" customWidth="1"/>
    <col min="14" max="16" width="10.7265625" customWidth="1"/>
    <col min="17" max="17" width="11.7265625" customWidth="1"/>
    <col min="18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0</v>
      </c>
    </row>
    <row r="2" spans="1:37" ht="15.7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61</v>
      </c>
      <c r="C9" s="32" t="s">
        <v>62</v>
      </c>
      <c r="D9" s="64">
        <v>4523421464</v>
      </c>
      <c r="E9" s="65">
        <v>140263000</v>
      </c>
      <c r="F9" s="66">
        <f>$D9       +$E9</f>
        <v>4663684464</v>
      </c>
      <c r="G9" s="64">
        <v>4523421464</v>
      </c>
      <c r="H9" s="65">
        <v>140263000</v>
      </c>
      <c r="I9" s="67">
        <f>$G9       +$H9</f>
        <v>4663684464</v>
      </c>
      <c r="J9" s="64">
        <v>351437969</v>
      </c>
      <c r="K9" s="65">
        <v>59013224</v>
      </c>
      <c r="L9" s="65">
        <f>$J9       +$K9</f>
        <v>410451193</v>
      </c>
      <c r="M9" s="90">
        <f>IF(($F9       =0),0,($L9       /$F9       ))</f>
        <v>8.8010069327880663E-2</v>
      </c>
      <c r="N9" s="100">
        <v>551595301</v>
      </c>
      <c r="O9" s="101">
        <v>38642292</v>
      </c>
      <c r="P9" s="102">
        <f>$N9       +$O9</f>
        <v>590237593</v>
      </c>
      <c r="Q9" s="90">
        <f>IF(($F9       =0),0,($P9       /$F9       ))</f>
        <v>0.1265603617818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</f>
        <v>903033270</v>
      </c>
      <c r="AA9" s="65">
        <f>$K9       +$O9</f>
        <v>97655516</v>
      </c>
      <c r="AB9" s="65">
        <f>$Z9       +$AA9</f>
        <v>1000688786</v>
      </c>
      <c r="AC9" s="90">
        <f>IF(($F9       =0),0,($AB9       /$F9       ))</f>
        <v>0.21457043110968066</v>
      </c>
      <c r="AD9" s="64">
        <v>1087141693</v>
      </c>
      <c r="AE9" s="65">
        <v>83119317</v>
      </c>
      <c r="AF9" s="65">
        <f>$AD9       +$AE9</f>
        <v>1170261010</v>
      </c>
      <c r="AG9" s="65">
        <v>3623886595</v>
      </c>
      <c r="AH9" s="65">
        <v>4306957518</v>
      </c>
      <c r="AI9" s="65">
        <v>1303070675</v>
      </c>
      <c r="AJ9" s="90">
        <f>IF(($AG9       =0),0,($AI9       /$AG9       ))</f>
        <v>0.35957821549876617</v>
      </c>
      <c r="AK9" s="90">
        <f>IF(($AF9       =0),0,(($P9       /$AF9       )-1))</f>
        <v>-0.49563594107950326</v>
      </c>
    </row>
    <row r="10" spans="1:37" s="7" customFormat="1" ht="13" x14ac:dyDescent="0.3">
      <c r="A10" s="23" t="s">
        <v>23</v>
      </c>
      <c r="B10" s="31" t="s">
        <v>63</v>
      </c>
      <c r="C10" s="32" t="s">
        <v>64</v>
      </c>
      <c r="D10" s="64">
        <v>9114055235</v>
      </c>
      <c r="E10" s="65">
        <v>379715545</v>
      </c>
      <c r="F10" s="67">
        <f t="shared" ref="F10:F28" si="0">$D10      +$E10</f>
        <v>9493770780</v>
      </c>
      <c r="G10" s="64">
        <v>9119939974</v>
      </c>
      <c r="H10" s="65">
        <v>437060306</v>
      </c>
      <c r="I10" s="67">
        <f t="shared" ref="I10:I28" si="1">$G10      +$H10</f>
        <v>9557000280</v>
      </c>
      <c r="J10" s="64">
        <v>2166353845</v>
      </c>
      <c r="K10" s="65">
        <v>37843949</v>
      </c>
      <c r="L10" s="65">
        <f t="shared" ref="L10:L28" si="2">$J10      +$K10</f>
        <v>2204197794</v>
      </c>
      <c r="M10" s="90">
        <f t="shared" ref="M10:M28" si="3">IF(($F10      =0),0,($L10      /$F10      ))</f>
        <v>0.23217305800593596</v>
      </c>
      <c r="N10" s="100">
        <v>1463764164</v>
      </c>
      <c r="O10" s="101">
        <v>69254576</v>
      </c>
      <c r="P10" s="102">
        <f t="shared" ref="P10:P28" si="4">$N10      +$O10</f>
        <v>1533018740</v>
      </c>
      <c r="Q10" s="90">
        <f t="shared" ref="Q10:Q28" si="5">IF(($F10      =0),0,($P10      /$F10      ))</f>
        <v>0.1614762748674663</v>
      </c>
      <c r="R10" s="100">
        <v>0</v>
      </c>
      <c r="S10" s="102">
        <v>0</v>
      </c>
      <c r="T10" s="102">
        <f t="shared" ref="T10:T28" si="6">$R10      +$S10</f>
        <v>0</v>
      </c>
      <c r="U10" s="90">
        <f t="shared" ref="U10:U28" si="7">IF(($I10      =0),0,($T10      /$I10      ))</f>
        <v>0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f t="shared" ref="Z10:Z28" si="10">$J10      +$N10</f>
        <v>3630118009</v>
      </c>
      <c r="AA10" s="65">
        <f t="shared" ref="AA10:AA28" si="11">$K10      +$O10</f>
        <v>107098525</v>
      </c>
      <c r="AB10" s="65">
        <f t="shared" ref="AB10:AB28" si="12">$Z10      +$AA10</f>
        <v>3737216534</v>
      </c>
      <c r="AC10" s="90">
        <f t="shared" ref="AC10:AC28" si="13">IF(($F10      =0),0,($AB10      /$F10      ))</f>
        <v>0.39364933287340226</v>
      </c>
      <c r="AD10" s="64">
        <v>2646649422</v>
      </c>
      <c r="AE10" s="65">
        <v>69957997</v>
      </c>
      <c r="AF10" s="65">
        <f t="shared" ref="AF10:AF28" si="14">$AD10      +$AE10</f>
        <v>2716607419</v>
      </c>
      <c r="AG10" s="65">
        <v>8652753220</v>
      </c>
      <c r="AH10" s="65">
        <v>8265610852</v>
      </c>
      <c r="AI10" s="65">
        <v>4541098515</v>
      </c>
      <c r="AJ10" s="90">
        <f t="shared" ref="AJ10:AJ28" si="15">IF(($AG10      =0),0,($AI10      /$AG10      ))</f>
        <v>0.52481544307812811</v>
      </c>
      <c r="AK10" s="90">
        <f t="shared" ref="AK10:AK28" si="16">IF(($AF10      =0),0,(($P10      /$AF10      )-1))</f>
        <v>-0.43568631621998821</v>
      </c>
    </row>
    <row r="11" spans="1:37" s="7" customFormat="1" ht="13" x14ac:dyDescent="0.3">
      <c r="A11" s="23" t="s">
        <v>23</v>
      </c>
      <c r="B11" s="31" t="s">
        <v>65</v>
      </c>
      <c r="C11" s="32" t="s">
        <v>66</v>
      </c>
      <c r="D11" s="64">
        <v>5087451130</v>
      </c>
      <c r="E11" s="65">
        <v>500648888</v>
      </c>
      <c r="F11" s="67">
        <f t="shared" si="0"/>
        <v>5588100018</v>
      </c>
      <c r="G11" s="64">
        <v>5087451130</v>
      </c>
      <c r="H11" s="65">
        <v>586534888</v>
      </c>
      <c r="I11" s="67">
        <f t="shared" si="1"/>
        <v>5673986018</v>
      </c>
      <c r="J11" s="64">
        <v>1023079009</v>
      </c>
      <c r="K11" s="65">
        <v>70477485</v>
      </c>
      <c r="L11" s="65">
        <f t="shared" si="2"/>
        <v>1093556494</v>
      </c>
      <c r="M11" s="90">
        <f t="shared" si="3"/>
        <v>0.19569379404046308</v>
      </c>
      <c r="N11" s="100">
        <v>1154942231</v>
      </c>
      <c r="O11" s="101">
        <v>130350912</v>
      </c>
      <c r="P11" s="102">
        <f t="shared" si="4"/>
        <v>1285293143</v>
      </c>
      <c r="Q11" s="90">
        <f t="shared" si="5"/>
        <v>0.2300053934002439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2178021240</v>
      </c>
      <c r="AA11" s="65">
        <f t="shared" si="11"/>
        <v>200828397</v>
      </c>
      <c r="AB11" s="65">
        <f t="shared" si="12"/>
        <v>2378849637</v>
      </c>
      <c r="AC11" s="90">
        <f t="shared" si="13"/>
        <v>0.42569918744070695</v>
      </c>
      <c r="AD11" s="64">
        <v>1258635176</v>
      </c>
      <c r="AE11" s="65">
        <v>99745536</v>
      </c>
      <c r="AF11" s="65">
        <f t="shared" si="14"/>
        <v>1358380712</v>
      </c>
      <c r="AG11" s="65">
        <v>4515640010</v>
      </c>
      <c r="AH11" s="65">
        <v>4966635197</v>
      </c>
      <c r="AI11" s="65">
        <v>2068026859</v>
      </c>
      <c r="AJ11" s="90">
        <f t="shared" si="15"/>
        <v>0.4579698236396838</v>
      </c>
      <c r="AK11" s="90">
        <f t="shared" si="16"/>
        <v>-5.3804922548105205E-2</v>
      </c>
    </row>
    <row r="12" spans="1:37" s="7" customFormat="1" ht="13" x14ac:dyDescent="0.3">
      <c r="A12" s="23" t="s">
        <v>23</v>
      </c>
      <c r="B12" s="31" t="s">
        <v>67</v>
      </c>
      <c r="C12" s="32" t="s">
        <v>68</v>
      </c>
      <c r="D12" s="64">
        <v>8463201934</v>
      </c>
      <c r="E12" s="65">
        <v>653856127</v>
      </c>
      <c r="F12" s="67">
        <f t="shared" si="0"/>
        <v>9117058061</v>
      </c>
      <c r="G12" s="64">
        <v>8463201934</v>
      </c>
      <c r="H12" s="65">
        <v>653856127</v>
      </c>
      <c r="I12" s="67">
        <f t="shared" si="1"/>
        <v>9117058061</v>
      </c>
      <c r="J12" s="64">
        <v>2141894849</v>
      </c>
      <c r="K12" s="65">
        <v>67978506</v>
      </c>
      <c r="L12" s="65">
        <f t="shared" si="2"/>
        <v>2209873355</v>
      </c>
      <c r="M12" s="90">
        <f t="shared" si="3"/>
        <v>0.24238886494023393</v>
      </c>
      <c r="N12" s="100">
        <v>2221262597</v>
      </c>
      <c r="O12" s="101">
        <v>168541839</v>
      </c>
      <c r="P12" s="102">
        <f t="shared" si="4"/>
        <v>2389804436</v>
      </c>
      <c r="Q12" s="90">
        <f t="shared" si="5"/>
        <v>0.26212451648441903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4363157446</v>
      </c>
      <c r="AA12" s="65">
        <f t="shared" si="11"/>
        <v>236520345</v>
      </c>
      <c r="AB12" s="65">
        <f t="shared" si="12"/>
        <v>4599677791</v>
      </c>
      <c r="AC12" s="90">
        <f t="shared" si="13"/>
        <v>0.50451338142465296</v>
      </c>
      <c r="AD12" s="64">
        <v>1698571421</v>
      </c>
      <c r="AE12" s="65">
        <v>205038863</v>
      </c>
      <c r="AF12" s="65">
        <f t="shared" si="14"/>
        <v>1903610284</v>
      </c>
      <c r="AG12" s="65">
        <v>9204252841</v>
      </c>
      <c r="AH12" s="65">
        <v>8667488493</v>
      </c>
      <c r="AI12" s="65">
        <v>4041625243</v>
      </c>
      <c r="AJ12" s="90">
        <f t="shared" si="15"/>
        <v>0.4391041090262896</v>
      </c>
      <c r="AK12" s="90">
        <f t="shared" si="16"/>
        <v>0.25540634870829471</v>
      </c>
    </row>
    <row r="13" spans="1:37" s="7" customFormat="1" ht="13" x14ac:dyDescent="0.3">
      <c r="A13" s="23" t="s">
        <v>23</v>
      </c>
      <c r="B13" s="31" t="s">
        <v>69</v>
      </c>
      <c r="C13" s="32" t="s">
        <v>70</v>
      </c>
      <c r="D13" s="64">
        <v>2849756239</v>
      </c>
      <c r="E13" s="65">
        <v>235557737</v>
      </c>
      <c r="F13" s="67">
        <f t="shared" si="0"/>
        <v>3085313976</v>
      </c>
      <c r="G13" s="64">
        <v>2849756239</v>
      </c>
      <c r="H13" s="65">
        <v>235557737</v>
      </c>
      <c r="I13" s="67">
        <f t="shared" si="1"/>
        <v>3085313976</v>
      </c>
      <c r="J13" s="64">
        <v>658816994</v>
      </c>
      <c r="K13" s="65">
        <v>24895941</v>
      </c>
      <c r="L13" s="65">
        <f t="shared" si="2"/>
        <v>683712935</v>
      </c>
      <c r="M13" s="90">
        <f t="shared" si="3"/>
        <v>0.2216023848199753</v>
      </c>
      <c r="N13" s="100">
        <v>782135067</v>
      </c>
      <c r="O13" s="101">
        <v>48053756</v>
      </c>
      <c r="P13" s="102">
        <f t="shared" si="4"/>
        <v>830188823</v>
      </c>
      <c r="Q13" s="90">
        <f t="shared" si="5"/>
        <v>0.26907758155502548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1440952061</v>
      </c>
      <c r="AA13" s="65">
        <f t="shared" si="11"/>
        <v>72949697</v>
      </c>
      <c r="AB13" s="65">
        <f t="shared" si="12"/>
        <v>1513901758</v>
      </c>
      <c r="AC13" s="90">
        <f t="shared" si="13"/>
        <v>0.49067996637500078</v>
      </c>
      <c r="AD13" s="64">
        <v>709691100</v>
      </c>
      <c r="AE13" s="65">
        <v>41148079</v>
      </c>
      <c r="AF13" s="65">
        <f t="shared" si="14"/>
        <v>750839179</v>
      </c>
      <c r="AG13" s="65">
        <v>2790945899</v>
      </c>
      <c r="AH13" s="65">
        <v>2832711146</v>
      </c>
      <c r="AI13" s="65">
        <v>1406080842</v>
      </c>
      <c r="AJ13" s="90">
        <f t="shared" si="15"/>
        <v>0.50380082340678867</v>
      </c>
      <c r="AK13" s="90">
        <f t="shared" si="16"/>
        <v>0.10568127798775939</v>
      </c>
    </row>
    <row r="14" spans="1:37" s="7" customFormat="1" ht="13" x14ac:dyDescent="0.3">
      <c r="A14" s="23" t="s">
        <v>23</v>
      </c>
      <c r="B14" s="31" t="s">
        <v>71</v>
      </c>
      <c r="C14" s="32" t="s">
        <v>72</v>
      </c>
      <c r="D14" s="64">
        <v>6008928300</v>
      </c>
      <c r="E14" s="65">
        <v>457358700</v>
      </c>
      <c r="F14" s="67">
        <f t="shared" si="0"/>
        <v>6466287000</v>
      </c>
      <c r="G14" s="64">
        <v>5982453105</v>
      </c>
      <c r="H14" s="65">
        <v>510867501</v>
      </c>
      <c r="I14" s="67">
        <f t="shared" si="1"/>
        <v>6493320606</v>
      </c>
      <c r="J14" s="64">
        <v>1428323380</v>
      </c>
      <c r="K14" s="65">
        <v>59874669</v>
      </c>
      <c r="L14" s="65">
        <f t="shared" si="2"/>
        <v>1488198049</v>
      </c>
      <c r="M14" s="90">
        <f t="shared" si="3"/>
        <v>0.23014723116991251</v>
      </c>
      <c r="N14" s="100">
        <v>1435647720</v>
      </c>
      <c r="O14" s="101">
        <v>103724826</v>
      </c>
      <c r="P14" s="102">
        <f t="shared" si="4"/>
        <v>1539372546</v>
      </c>
      <c r="Q14" s="90">
        <f t="shared" si="5"/>
        <v>0.23806127782450734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2863971100</v>
      </c>
      <c r="AA14" s="65">
        <f t="shared" si="11"/>
        <v>163599495</v>
      </c>
      <c r="AB14" s="65">
        <f t="shared" si="12"/>
        <v>3027570595</v>
      </c>
      <c r="AC14" s="90">
        <f t="shared" si="13"/>
        <v>0.46820850899441985</v>
      </c>
      <c r="AD14" s="64">
        <v>1375947066</v>
      </c>
      <c r="AE14" s="65">
        <v>142916798</v>
      </c>
      <c r="AF14" s="65">
        <f t="shared" si="14"/>
        <v>1518863864</v>
      </c>
      <c r="AG14" s="65">
        <v>6200912300</v>
      </c>
      <c r="AH14" s="65">
        <v>6251722397</v>
      </c>
      <c r="AI14" s="65">
        <v>3157833656</v>
      </c>
      <c r="AJ14" s="90">
        <f t="shared" si="15"/>
        <v>0.50925307490641336</v>
      </c>
      <c r="AK14" s="90">
        <f t="shared" si="16"/>
        <v>1.3502646607174817E-2</v>
      </c>
    </row>
    <row r="15" spans="1:37" s="7" customFormat="1" ht="13" x14ac:dyDescent="0.3">
      <c r="A15" s="23" t="s">
        <v>23</v>
      </c>
      <c r="B15" s="31" t="s">
        <v>73</v>
      </c>
      <c r="C15" s="32" t="s">
        <v>74</v>
      </c>
      <c r="D15" s="64">
        <v>5724363741</v>
      </c>
      <c r="E15" s="65">
        <v>716060669</v>
      </c>
      <c r="F15" s="67">
        <f t="shared" si="0"/>
        <v>6440424410</v>
      </c>
      <c r="G15" s="64">
        <v>5724363741</v>
      </c>
      <c r="H15" s="65">
        <v>716060669</v>
      </c>
      <c r="I15" s="67">
        <f t="shared" si="1"/>
        <v>6440424410</v>
      </c>
      <c r="J15" s="64">
        <v>1180139352</v>
      </c>
      <c r="K15" s="65">
        <v>99403706</v>
      </c>
      <c r="L15" s="65">
        <f t="shared" si="2"/>
        <v>1279543058</v>
      </c>
      <c r="M15" s="90">
        <f t="shared" si="3"/>
        <v>0.19867371721858312</v>
      </c>
      <c r="N15" s="100">
        <v>1489241881</v>
      </c>
      <c r="O15" s="101">
        <v>245584294</v>
      </c>
      <c r="P15" s="102">
        <f t="shared" si="4"/>
        <v>1734826175</v>
      </c>
      <c r="Q15" s="90">
        <f t="shared" si="5"/>
        <v>0.26936519467666575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2669381233</v>
      </c>
      <c r="AA15" s="65">
        <f t="shared" si="11"/>
        <v>344988000</v>
      </c>
      <c r="AB15" s="65">
        <f t="shared" si="12"/>
        <v>3014369233</v>
      </c>
      <c r="AC15" s="90">
        <f t="shared" si="13"/>
        <v>0.46803891189524882</v>
      </c>
      <c r="AD15" s="64">
        <v>1283567193</v>
      </c>
      <c r="AE15" s="65">
        <v>229306244</v>
      </c>
      <c r="AF15" s="65">
        <f t="shared" si="14"/>
        <v>1512873437</v>
      </c>
      <c r="AG15" s="65">
        <v>5960354691</v>
      </c>
      <c r="AH15" s="65">
        <v>6080042837</v>
      </c>
      <c r="AI15" s="65">
        <v>3057749258</v>
      </c>
      <c r="AJ15" s="90">
        <f t="shared" si="15"/>
        <v>0.5130146470338639</v>
      </c>
      <c r="AK15" s="90">
        <f t="shared" si="16"/>
        <v>0.14670938927986477</v>
      </c>
    </row>
    <row r="16" spans="1:37" s="7" customFormat="1" ht="13" x14ac:dyDescent="0.3">
      <c r="A16" s="23" t="s">
        <v>23</v>
      </c>
      <c r="B16" s="31" t="s">
        <v>75</v>
      </c>
      <c r="C16" s="32" t="s">
        <v>76</v>
      </c>
      <c r="D16" s="64">
        <v>3788023215</v>
      </c>
      <c r="E16" s="65">
        <v>216314250</v>
      </c>
      <c r="F16" s="67">
        <f t="shared" si="0"/>
        <v>4004337465</v>
      </c>
      <c r="G16" s="64">
        <v>3788023215</v>
      </c>
      <c r="H16" s="65">
        <v>216314250</v>
      </c>
      <c r="I16" s="67">
        <f t="shared" si="1"/>
        <v>4004337465</v>
      </c>
      <c r="J16" s="64">
        <v>916298314</v>
      </c>
      <c r="K16" s="65">
        <v>48010104</v>
      </c>
      <c r="L16" s="65">
        <f t="shared" si="2"/>
        <v>964308418</v>
      </c>
      <c r="M16" s="90">
        <f t="shared" si="3"/>
        <v>0.24081597178773242</v>
      </c>
      <c r="N16" s="100">
        <v>874677276</v>
      </c>
      <c r="O16" s="101">
        <v>49169954</v>
      </c>
      <c r="P16" s="102">
        <f t="shared" si="4"/>
        <v>923847230</v>
      </c>
      <c r="Q16" s="90">
        <f t="shared" si="5"/>
        <v>0.23071163159321789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1790975590</v>
      </c>
      <c r="AA16" s="65">
        <f t="shared" si="11"/>
        <v>97180058</v>
      </c>
      <c r="AB16" s="65">
        <f t="shared" si="12"/>
        <v>1888155648</v>
      </c>
      <c r="AC16" s="90">
        <f t="shared" si="13"/>
        <v>0.47152760338095029</v>
      </c>
      <c r="AD16" s="64">
        <v>712511540</v>
      </c>
      <c r="AE16" s="65">
        <v>71606978</v>
      </c>
      <c r="AF16" s="65">
        <f t="shared" si="14"/>
        <v>784118518</v>
      </c>
      <c r="AG16" s="65">
        <v>4262431004</v>
      </c>
      <c r="AH16" s="65">
        <v>4263505762</v>
      </c>
      <c r="AI16" s="65">
        <v>1751025133</v>
      </c>
      <c r="AJ16" s="90">
        <f t="shared" si="15"/>
        <v>0.41080433474624756</v>
      </c>
      <c r="AK16" s="90">
        <f t="shared" si="16"/>
        <v>0.17819845953440416</v>
      </c>
    </row>
    <row r="17" spans="1:37" s="7" customFormat="1" ht="13" x14ac:dyDescent="0.3">
      <c r="A17" s="23" t="s">
        <v>23</v>
      </c>
      <c r="B17" s="31" t="s">
        <v>77</v>
      </c>
      <c r="C17" s="32" t="s">
        <v>78</v>
      </c>
      <c r="D17" s="64">
        <v>5663182677</v>
      </c>
      <c r="E17" s="65">
        <v>241252400</v>
      </c>
      <c r="F17" s="67">
        <f t="shared" si="0"/>
        <v>5904435077</v>
      </c>
      <c r="G17" s="64">
        <v>5663182677</v>
      </c>
      <c r="H17" s="65">
        <v>241252400</v>
      </c>
      <c r="I17" s="67">
        <f t="shared" si="1"/>
        <v>5904435077</v>
      </c>
      <c r="J17" s="64">
        <v>1342644762</v>
      </c>
      <c r="K17" s="65">
        <v>28295642</v>
      </c>
      <c r="L17" s="65">
        <f t="shared" si="2"/>
        <v>1370940404</v>
      </c>
      <c r="M17" s="90">
        <f t="shared" si="3"/>
        <v>0.23218824258739496</v>
      </c>
      <c r="N17" s="100">
        <v>1213468392</v>
      </c>
      <c r="O17" s="101">
        <v>53756965</v>
      </c>
      <c r="P17" s="102">
        <f t="shared" si="4"/>
        <v>1267225357</v>
      </c>
      <c r="Q17" s="90">
        <f t="shared" si="5"/>
        <v>0.21462262527643336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2556113154</v>
      </c>
      <c r="AA17" s="65">
        <f t="shared" si="11"/>
        <v>82052607</v>
      </c>
      <c r="AB17" s="65">
        <f t="shared" si="12"/>
        <v>2638165761</v>
      </c>
      <c r="AC17" s="90">
        <f t="shared" si="13"/>
        <v>0.44681086786382834</v>
      </c>
      <c r="AD17" s="64">
        <v>1449919635</v>
      </c>
      <c r="AE17" s="65">
        <v>38210621</v>
      </c>
      <c r="AF17" s="65">
        <f t="shared" si="14"/>
        <v>1488130256</v>
      </c>
      <c r="AG17" s="65">
        <v>5319739711</v>
      </c>
      <c r="AH17" s="65">
        <v>5667769506</v>
      </c>
      <c r="AI17" s="65">
        <v>2584092101</v>
      </c>
      <c r="AJ17" s="90">
        <f t="shared" si="15"/>
        <v>0.48575536424398563</v>
      </c>
      <c r="AK17" s="90">
        <f t="shared" si="16"/>
        <v>-0.14844459892494788</v>
      </c>
    </row>
    <row r="18" spans="1:37" s="7" customFormat="1" ht="13" x14ac:dyDescent="0.3">
      <c r="A18" s="23" t="s">
        <v>23</v>
      </c>
      <c r="B18" s="31" t="s">
        <v>79</v>
      </c>
      <c r="C18" s="32" t="s">
        <v>80</v>
      </c>
      <c r="D18" s="64">
        <v>2516131497</v>
      </c>
      <c r="E18" s="65">
        <v>119789879</v>
      </c>
      <c r="F18" s="67">
        <f t="shared" si="0"/>
        <v>2635921376</v>
      </c>
      <c r="G18" s="64">
        <v>2516131497</v>
      </c>
      <c r="H18" s="65">
        <v>119789879</v>
      </c>
      <c r="I18" s="67">
        <f t="shared" si="1"/>
        <v>2635921376</v>
      </c>
      <c r="J18" s="64">
        <v>635475575</v>
      </c>
      <c r="K18" s="65">
        <v>9259524</v>
      </c>
      <c r="L18" s="65">
        <f t="shared" si="2"/>
        <v>644735099</v>
      </c>
      <c r="M18" s="90">
        <f t="shared" si="3"/>
        <v>0.24459572461845691</v>
      </c>
      <c r="N18" s="100">
        <v>619689295</v>
      </c>
      <c r="O18" s="101">
        <v>69436434</v>
      </c>
      <c r="P18" s="102">
        <f t="shared" si="4"/>
        <v>689125729</v>
      </c>
      <c r="Q18" s="90">
        <f t="shared" si="5"/>
        <v>0.26143637487615262</v>
      </c>
      <c r="R18" s="100">
        <v>0</v>
      </c>
      <c r="S18" s="102">
        <v>0</v>
      </c>
      <c r="T18" s="102">
        <f t="shared" si="6"/>
        <v>0</v>
      </c>
      <c r="U18" s="90">
        <f t="shared" si="7"/>
        <v>0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f t="shared" si="10"/>
        <v>1255164870</v>
      </c>
      <c r="AA18" s="65">
        <f t="shared" si="11"/>
        <v>78695958</v>
      </c>
      <c r="AB18" s="65">
        <f t="shared" si="12"/>
        <v>1333860828</v>
      </c>
      <c r="AC18" s="90">
        <f t="shared" si="13"/>
        <v>0.50603209949460948</v>
      </c>
      <c r="AD18" s="64">
        <v>544724601</v>
      </c>
      <c r="AE18" s="65">
        <v>67539940</v>
      </c>
      <c r="AF18" s="65">
        <f t="shared" si="14"/>
        <v>612264541</v>
      </c>
      <c r="AG18" s="65">
        <v>2837393498</v>
      </c>
      <c r="AH18" s="65">
        <v>2945289345</v>
      </c>
      <c r="AI18" s="65">
        <v>1296369409</v>
      </c>
      <c r="AJ18" s="90">
        <f t="shared" si="15"/>
        <v>0.4568874249954315</v>
      </c>
      <c r="AK18" s="90">
        <f t="shared" si="16"/>
        <v>0.1255359127518052</v>
      </c>
    </row>
    <row r="19" spans="1:37" s="7" customFormat="1" ht="13" x14ac:dyDescent="0.3">
      <c r="A19" s="23" t="s">
        <v>23</v>
      </c>
      <c r="B19" s="31" t="s">
        <v>81</v>
      </c>
      <c r="C19" s="32" t="s">
        <v>82</v>
      </c>
      <c r="D19" s="64">
        <v>4556980897</v>
      </c>
      <c r="E19" s="65">
        <v>720934000</v>
      </c>
      <c r="F19" s="67">
        <f t="shared" si="0"/>
        <v>5277914897</v>
      </c>
      <c r="G19" s="64">
        <v>4556980897</v>
      </c>
      <c r="H19" s="65">
        <v>720934000</v>
      </c>
      <c r="I19" s="67">
        <f t="shared" si="1"/>
        <v>5277914897</v>
      </c>
      <c r="J19" s="64">
        <v>1117659208</v>
      </c>
      <c r="K19" s="65">
        <v>149170828</v>
      </c>
      <c r="L19" s="65">
        <f t="shared" si="2"/>
        <v>1266830036</v>
      </c>
      <c r="M19" s="90">
        <f t="shared" si="3"/>
        <v>0.24002471823107155</v>
      </c>
      <c r="N19" s="100">
        <v>1179582648</v>
      </c>
      <c r="O19" s="101">
        <v>228997712</v>
      </c>
      <c r="P19" s="102">
        <f t="shared" si="4"/>
        <v>1408580360</v>
      </c>
      <c r="Q19" s="90">
        <f t="shared" si="5"/>
        <v>0.26688197659281054</v>
      </c>
      <c r="R19" s="100">
        <v>0</v>
      </c>
      <c r="S19" s="102">
        <v>0</v>
      </c>
      <c r="T19" s="102">
        <f t="shared" si="6"/>
        <v>0</v>
      </c>
      <c r="U19" s="90">
        <f t="shared" si="7"/>
        <v>0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f t="shared" si="10"/>
        <v>2297241856</v>
      </c>
      <c r="AA19" s="65">
        <f t="shared" si="11"/>
        <v>378168540</v>
      </c>
      <c r="AB19" s="65">
        <f t="shared" si="12"/>
        <v>2675410396</v>
      </c>
      <c r="AC19" s="90">
        <f t="shared" si="13"/>
        <v>0.50690669482388206</v>
      </c>
      <c r="AD19" s="64">
        <v>1091424672</v>
      </c>
      <c r="AE19" s="65">
        <v>191313993</v>
      </c>
      <c r="AF19" s="65">
        <f t="shared" si="14"/>
        <v>1282738665</v>
      </c>
      <c r="AG19" s="65">
        <v>4905273512</v>
      </c>
      <c r="AH19" s="65">
        <v>5084831290</v>
      </c>
      <c r="AI19" s="65">
        <v>2469557999</v>
      </c>
      <c r="AJ19" s="90">
        <f t="shared" si="15"/>
        <v>0.50344960234298963</v>
      </c>
      <c r="AK19" s="90">
        <f t="shared" si="16"/>
        <v>9.8103922828271406E-2</v>
      </c>
    </row>
    <row r="20" spans="1:37" s="7" customFormat="1" ht="13" x14ac:dyDescent="0.3">
      <c r="A20" s="23" t="s">
        <v>23</v>
      </c>
      <c r="B20" s="31" t="s">
        <v>83</v>
      </c>
      <c r="C20" s="32" t="s">
        <v>84</v>
      </c>
      <c r="D20" s="64">
        <v>3212506151</v>
      </c>
      <c r="E20" s="65">
        <v>627331283</v>
      </c>
      <c r="F20" s="67">
        <f t="shared" si="0"/>
        <v>3839837434</v>
      </c>
      <c r="G20" s="64">
        <v>3212506151</v>
      </c>
      <c r="H20" s="65">
        <v>627331283</v>
      </c>
      <c r="I20" s="67">
        <f t="shared" si="1"/>
        <v>3839837434</v>
      </c>
      <c r="J20" s="64">
        <v>792109776</v>
      </c>
      <c r="K20" s="65">
        <v>94214230</v>
      </c>
      <c r="L20" s="65">
        <f t="shared" si="2"/>
        <v>886324006</v>
      </c>
      <c r="M20" s="90">
        <f t="shared" si="3"/>
        <v>0.23082331511016776</v>
      </c>
      <c r="N20" s="100">
        <v>643807582</v>
      </c>
      <c r="O20" s="101">
        <v>202604216</v>
      </c>
      <c r="P20" s="102">
        <f t="shared" si="4"/>
        <v>846411798</v>
      </c>
      <c r="Q20" s="90">
        <f t="shared" si="5"/>
        <v>0.22042907090425537</v>
      </c>
      <c r="R20" s="100">
        <v>0</v>
      </c>
      <c r="S20" s="102">
        <v>0</v>
      </c>
      <c r="T20" s="102">
        <f t="shared" si="6"/>
        <v>0</v>
      </c>
      <c r="U20" s="90">
        <f t="shared" si="7"/>
        <v>0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f t="shared" si="10"/>
        <v>1435917358</v>
      </c>
      <c r="AA20" s="65">
        <f t="shared" si="11"/>
        <v>296818446</v>
      </c>
      <c r="AB20" s="65">
        <f t="shared" si="12"/>
        <v>1732735804</v>
      </c>
      <c r="AC20" s="90">
        <f t="shared" si="13"/>
        <v>0.45125238601442313</v>
      </c>
      <c r="AD20" s="64">
        <v>694330734</v>
      </c>
      <c r="AE20" s="65">
        <v>186906828</v>
      </c>
      <c r="AF20" s="65">
        <f t="shared" si="14"/>
        <v>881237562</v>
      </c>
      <c r="AG20" s="65">
        <v>3542233730</v>
      </c>
      <c r="AH20" s="65">
        <v>3817982570</v>
      </c>
      <c r="AI20" s="65">
        <v>1587078441</v>
      </c>
      <c r="AJ20" s="90">
        <f t="shared" si="15"/>
        <v>0.44804452838858827</v>
      </c>
      <c r="AK20" s="90">
        <f t="shared" si="16"/>
        <v>-3.9519155221847013E-2</v>
      </c>
    </row>
    <row r="21" spans="1:37" s="7" customFormat="1" ht="13" x14ac:dyDescent="0.3">
      <c r="A21" s="23" t="s">
        <v>23</v>
      </c>
      <c r="B21" s="31" t="s">
        <v>85</v>
      </c>
      <c r="C21" s="32" t="s">
        <v>86</v>
      </c>
      <c r="D21" s="64">
        <v>2818588356</v>
      </c>
      <c r="E21" s="65">
        <v>373906000</v>
      </c>
      <c r="F21" s="67">
        <f t="shared" si="0"/>
        <v>3192494356</v>
      </c>
      <c r="G21" s="64">
        <v>2818588356</v>
      </c>
      <c r="H21" s="65">
        <v>373906000</v>
      </c>
      <c r="I21" s="67">
        <f t="shared" si="1"/>
        <v>3192494356</v>
      </c>
      <c r="J21" s="64">
        <v>726821050</v>
      </c>
      <c r="K21" s="65">
        <v>45946699</v>
      </c>
      <c r="L21" s="65">
        <f t="shared" si="2"/>
        <v>772767749</v>
      </c>
      <c r="M21" s="90">
        <f t="shared" si="3"/>
        <v>0.24205767115849522</v>
      </c>
      <c r="N21" s="100">
        <v>891939128</v>
      </c>
      <c r="O21" s="101">
        <v>109602739</v>
      </c>
      <c r="P21" s="102">
        <f t="shared" si="4"/>
        <v>1001541867</v>
      </c>
      <c r="Q21" s="90">
        <f t="shared" si="5"/>
        <v>0.31371766252857863</v>
      </c>
      <c r="R21" s="100">
        <v>0</v>
      </c>
      <c r="S21" s="102">
        <v>0</v>
      </c>
      <c r="T21" s="102">
        <f t="shared" si="6"/>
        <v>0</v>
      </c>
      <c r="U21" s="90">
        <f t="shared" si="7"/>
        <v>0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f t="shared" si="10"/>
        <v>1618760178</v>
      </c>
      <c r="AA21" s="65">
        <f t="shared" si="11"/>
        <v>155549438</v>
      </c>
      <c r="AB21" s="65">
        <f t="shared" si="12"/>
        <v>1774309616</v>
      </c>
      <c r="AC21" s="90">
        <f t="shared" si="13"/>
        <v>0.55577533368707388</v>
      </c>
      <c r="AD21" s="64">
        <v>928302857</v>
      </c>
      <c r="AE21" s="65">
        <v>119893014</v>
      </c>
      <c r="AF21" s="65">
        <f t="shared" si="14"/>
        <v>1048195871</v>
      </c>
      <c r="AG21" s="65">
        <v>3045887951</v>
      </c>
      <c r="AH21" s="65">
        <v>3366073945</v>
      </c>
      <c r="AI21" s="65">
        <v>1412021613</v>
      </c>
      <c r="AJ21" s="90">
        <f t="shared" si="15"/>
        <v>0.46358291431449966</v>
      </c>
      <c r="AK21" s="90">
        <f t="shared" si="16"/>
        <v>-4.4508860691743757E-2</v>
      </c>
    </row>
    <row r="22" spans="1:37" s="7" customFormat="1" ht="13" x14ac:dyDescent="0.3">
      <c r="A22" s="23" t="s">
        <v>23</v>
      </c>
      <c r="B22" s="31" t="s">
        <v>87</v>
      </c>
      <c r="C22" s="32" t="s">
        <v>88</v>
      </c>
      <c r="D22" s="64">
        <v>6732717976</v>
      </c>
      <c r="E22" s="65">
        <v>482704389</v>
      </c>
      <c r="F22" s="67">
        <f t="shared" si="0"/>
        <v>7215422365</v>
      </c>
      <c r="G22" s="64">
        <v>6732717976</v>
      </c>
      <c r="H22" s="65">
        <v>482704389</v>
      </c>
      <c r="I22" s="67">
        <f t="shared" si="1"/>
        <v>7215422365</v>
      </c>
      <c r="J22" s="64">
        <v>802357906</v>
      </c>
      <c r="K22" s="65">
        <v>43323766</v>
      </c>
      <c r="L22" s="65">
        <f t="shared" si="2"/>
        <v>845681672</v>
      </c>
      <c r="M22" s="90">
        <f t="shared" si="3"/>
        <v>0.11720473580343208</v>
      </c>
      <c r="N22" s="100">
        <v>938095620</v>
      </c>
      <c r="O22" s="101">
        <v>90482868</v>
      </c>
      <c r="P22" s="102">
        <f t="shared" si="4"/>
        <v>1028578488</v>
      </c>
      <c r="Q22" s="90">
        <f t="shared" si="5"/>
        <v>0.14255277598014873</v>
      </c>
      <c r="R22" s="100">
        <v>0</v>
      </c>
      <c r="S22" s="102">
        <v>0</v>
      </c>
      <c r="T22" s="102">
        <f t="shared" si="6"/>
        <v>0</v>
      </c>
      <c r="U22" s="90">
        <f t="shared" si="7"/>
        <v>0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f t="shared" si="10"/>
        <v>1740453526</v>
      </c>
      <c r="AA22" s="65">
        <f t="shared" si="11"/>
        <v>133806634</v>
      </c>
      <c r="AB22" s="65">
        <f t="shared" si="12"/>
        <v>1874260160</v>
      </c>
      <c r="AC22" s="90">
        <f t="shared" si="13"/>
        <v>0.25975751178358081</v>
      </c>
      <c r="AD22" s="64">
        <v>1198310192</v>
      </c>
      <c r="AE22" s="65">
        <v>91048232</v>
      </c>
      <c r="AF22" s="65">
        <f t="shared" si="14"/>
        <v>1289358424</v>
      </c>
      <c r="AG22" s="65">
        <v>8173477312</v>
      </c>
      <c r="AH22" s="65">
        <v>7803770706</v>
      </c>
      <c r="AI22" s="65">
        <v>2529296269</v>
      </c>
      <c r="AJ22" s="90">
        <f t="shared" si="15"/>
        <v>0.30945167796411205</v>
      </c>
      <c r="AK22" s="90">
        <f t="shared" si="16"/>
        <v>-0.20225558009771838</v>
      </c>
    </row>
    <row r="23" spans="1:37" s="7" customFormat="1" ht="13" x14ac:dyDescent="0.3">
      <c r="A23" s="23" t="s">
        <v>23</v>
      </c>
      <c r="B23" s="31" t="s">
        <v>89</v>
      </c>
      <c r="C23" s="32" t="s">
        <v>90</v>
      </c>
      <c r="D23" s="64">
        <v>5083259500</v>
      </c>
      <c r="E23" s="65">
        <v>265985449</v>
      </c>
      <c r="F23" s="67">
        <f t="shared" si="0"/>
        <v>5349244949</v>
      </c>
      <c r="G23" s="64">
        <v>5083259500</v>
      </c>
      <c r="H23" s="65">
        <v>265985449</v>
      </c>
      <c r="I23" s="67">
        <f t="shared" si="1"/>
        <v>5349244949</v>
      </c>
      <c r="J23" s="64">
        <v>678734925</v>
      </c>
      <c r="K23" s="65">
        <v>9058835</v>
      </c>
      <c r="L23" s="65">
        <f t="shared" si="2"/>
        <v>687793760</v>
      </c>
      <c r="M23" s="90">
        <f t="shared" si="3"/>
        <v>0.12857772761529226</v>
      </c>
      <c r="N23" s="100">
        <v>1003547658</v>
      </c>
      <c r="O23" s="101">
        <v>39143059</v>
      </c>
      <c r="P23" s="102">
        <f t="shared" si="4"/>
        <v>1042690717</v>
      </c>
      <c r="Q23" s="90">
        <f t="shared" si="5"/>
        <v>0.19492297080075255</v>
      </c>
      <c r="R23" s="100">
        <v>0</v>
      </c>
      <c r="S23" s="102">
        <v>0</v>
      </c>
      <c r="T23" s="102">
        <f t="shared" si="6"/>
        <v>0</v>
      </c>
      <c r="U23" s="90">
        <f t="shared" si="7"/>
        <v>0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f t="shared" si="10"/>
        <v>1682282583</v>
      </c>
      <c r="AA23" s="65">
        <f t="shared" si="11"/>
        <v>48201894</v>
      </c>
      <c r="AB23" s="65">
        <f t="shared" si="12"/>
        <v>1730484477</v>
      </c>
      <c r="AC23" s="90">
        <f t="shared" si="13"/>
        <v>0.32350069841604479</v>
      </c>
      <c r="AD23" s="64">
        <v>842629371</v>
      </c>
      <c r="AE23" s="65">
        <v>39514420</v>
      </c>
      <c r="AF23" s="65">
        <f t="shared" si="14"/>
        <v>882143791</v>
      </c>
      <c r="AG23" s="65">
        <v>4498890604</v>
      </c>
      <c r="AH23" s="65">
        <v>5357161453</v>
      </c>
      <c r="AI23" s="65">
        <v>1456012764</v>
      </c>
      <c r="AJ23" s="90">
        <f t="shared" si="15"/>
        <v>0.32363817931146122</v>
      </c>
      <c r="AK23" s="90">
        <f t="shared" si="16"/>
        <v>0.18199632263806298</v>
      </c>
    </row>
    <row r="24" spans="1:37" s="7" customFormat="1" ht="13" x14ac:dyDescent="0.3">
      <c r="A24" s="23" t="s">
        <v>23</v>
      </c>
      <c r="B24" s="31" t="s">
        <v>91</v>
      </c>
      <c r="C24" s="32" t="s">
        <v>92</v>
      </c>
      <c r="D24" s="64">
        <v>2481714008</v>
      </c>
      <c r="E24" s="65">
        <v>234198250</v>
      </c>
      <c r="F24" s="67">
        <f t="shared" si="0"/>
        <v>2715912258</v>
      </c>
      <c r="G24" s="64">
        <v>2481714008</v>
      </c>
      <c r="H24" s="65">
        <v>234198250</v>
      </c>
      <c r="I24" s="67">
        <f t="shared" si="1"/>
        <v>2715912258</v>
      </c>
      <c r="J24" s="64">
        <v>538394663</v>
      </c>
      <c r="K24" s="65">
        <v>25230020</v>
      </c>
      <c r="L24" s="65">
        <f t="shared" si="2"/>
        <v>563624683</v>
      </c>
      <c r="M24" s="90">
        <f t="shared" si="3"/>
        <v>0.20752683793071197</v>
      </c>
      <c r="N24" s="100">
        <v>562264208</v>
      </c>
      <c r="O24" s="101">
        <v>63150351</v>
      </c>
      <c r="P24" s="102">
        <f t="shared" si="4"/>
        <v>625414559</v>
      </c>
      <c r="Q24" s="90">
        <f t="shared" si="5"/>
        <v>0.23027789545033234</v>
      </c>
      <c r="R24" s="100">
        <v>0</v>
      </c>
      <c r="S24" s="102">
        <v>0</v>
      </c>
      <c r="T24" s="102">
        <f t="shared" si="6"/>
        <v>0</v>
      </c>
      <c r="U24" s="90">
        <f t="shared" si="7"/>
        <v>0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f t="shared" si="10"/>
        <v>1100658871</v>
      </c>
      <c r="AA24" s="65">
        <f t="shared" si="11"/>
        <v>88380371</v>
      </c>
      <c r="AB24" s="65">
        <f t="shared" si="12"/>
        <v>1189039242</v>
      </c>
      <c r="AC24" s="90">
        <f t="shared" si="13"/>
        <v>0.43780473338104431</v>
      </c>
      <c r="AD24" s="64">
        <v>538794389</v>
      </c>
      <c r="AE24" s="65">
        <v>54430269</v>
      </c>
      <c r="AF24" s="65">
        <f t="shared" si="14"/>
        <v>593224658</v>
      </c>
      <c r="AG24" s="65">
        <v>2458877329</v>
      </c>
      <c r="AH24" s="65">
        <v>2628110241</v>
      </c>
      <c r="AI24" s="65">
        <v>1132550807</v>
      </c>
      <c r="AJ24" s="90">
        <f t="shared" si="15"/>
        <v>0.46059670958070797</v>
      </c>
      <c r="AK24" s="90">
        <f t="shared" si="16"/>
        <v>5.4262580905731772E-2</v>
      </c>
    </row>
    <row r="25" spans="1:37" s="7" customFormat="1" ht="13" x14ac:dyDescent="0.3">
      <c r="A25" s="23" t="s">
        <v>23</v>
      </c>
      <c r="B25" s="31" t="s">
        <v>93</v>
      </c>
      <c r="C25" s="32" t="s">
        <v>94</v>
      </c>
      <c r="D25" s="64">
        <v>3677014677</v>
      </c>
      <c r="E25" s="65">
        <v>714165948</v>
      </c>
      <c r="F25" s="67">
        <f t="shared" si="0"/>
        <v>4391180625</v>
      </c>
      <c r="G25" s="64">
        <v>3676738017</v>
      </c>
      <c r="H25" s="65">
        <v>716748444</v>
      </c>
      <c r="I25" s="67">
        <f t="shared" si="1"/>
        <v>4393486461</v>
      </c>
      <c r="J25" s="64">
        <v>832218134</v>
      </c>
      <c r="K25" s="65">
        <v>39832782</v>
      </c>
      <c r="L25" s="65">
        <f t="shared" si="2"/>
        <v>872050916</v>
      </c>
      <c r="M25" s="90">
        <f t="shared" si="3"/>
        <v>0.19859144737413301</v>
      </c>
      <c r="N25" s="100">
        <v>868678788</v>
      </c>
      <c r="O25" s="101">
        <v>172851342</v>
      </c>
      <c r="P25" s="102">
        <f t="shared" si="4"/>
        <v>1041530130</v>
      </c>
      <c r="Q25" s="90">
        <f t="shared" si="5"/>
        <v>0.23718681123484872</v>
      </c>
      <c r="R25" s="100">
        <v>0</v>
      </c>
      <c r="S25" s="102">
        <v>0</v>
      </c>
      <c r="T25" s="102">
        <f t="shared" si="6"/>
        <v>0</v>
      </c>
      <c r="U25" s="90">
        <f t="shared" si="7"/>
        <v>0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f t="shared" si="10"/>
        <v>1700896922</v>
      </c>
      <c r="AA25" s="65">
        <f t="shared" si="11"/>
        <v>212684124</v>
      </c>
      <c r="AB25" s="65">
        <f t="shared" si="12"/>
        <v>1913581046</v>
      </c>
      <c r="AC25" s="90">
        <f t="shared" si="13"/>
        <v>0.43577825860898173</v>
      </c>
      <c r="AD25" s="64">
        <v>798757751</v>
      </c>
      <c r="AE25" s="65">
        <v>154148313</v>
      </c>
      <c r="AF25" s="65">
        <f t="shared" si="14"/>
        <v>952906064</v>
      </c>
      <c r="AG25" s="65">
        <v>4095004389</v>
      </c>
      <c r="AH25" s="65">
        <v>4015851263</v>
      </c>
      <c r="AI25" s="65">
        <v>1890741298</v>
      </c>
      <c r="AJ25" s="90">
        <f t="shared" si="15"/>
        <v>0.46171899182303905</v>
      </c>
      <c r="AK25" s="90">
        <f t="shared" si="16"/>
        <v>9.300398995047221E-2</v>
      </c>
    </row>
    <row r="26" spans="1:37" s="7" customFormat="1" ht="13" x14ac:dyDescent="0.3">
      <c r="A26" s="23" t="s">
        <v>23</v>
      </c>
      <c r="B26" s="31" t="s">
        <v>95</v>
      </c>
      <c r="C26" s="32" t="s">
        <v>96</v>
      </c>
      <c r="D26" s="64">
        <v>2741080854</v>
      </c>
      <c r="E26" s="65">
        <v>642490175</v>
      </c>
      <c r="F26" s="67">
        <f t="shared" si="0"/>
        <v>3383571029</v>
      </c>
      <c r="G26" s="64">
        <v>2834662033</v>
      </c>
      <c r="H26" s="65">
        <v>602728187</v>
      </c>
      <c r="I26" s="67">
        <f t="shared" si="1"/>
        <v>3437390220</v>
      </c>
      <c r="J26" s="64">
        <v>340999736</v>
      </c>
      <c r="K26" s="65">
        <v>51098535</v>
      </c>
      <c r="L26" s="65">
        <f t="shared" si="2"/>
        <v>392098271</v>
      </c>
      <c r="M26" s="90">
        <f t="shared" si="3"/>
        <v>0.1158829732372673</v>
      </c>
      <c r="N26" s="100">
        <v>751977900</v>
      </c>
      <c r="O26" s="101">
        <v>120751714</v>
      </c>
      <c r="P26" s="102">
        <f t="shared" si="4"/>
        <v>872729614</v>
      </c>
      <c r="Q26" s="90">
        <f t="shared" si="5"/>
        <v>0.2579315186588329</v>
      </c>
      <c r="R26" s="100">
        <v>0</v>
      </c>
      <c r="S26" s="102">
        <v>0</v>
      </c>
      <c r="T26" s="102">
        <f t="shared" si="6"/>
        <v>0</v>
      </c>
      <c r="U26" s="90">
        <f t="shared" si="7"/>
        <v>0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f t="shared" si="10"/>
        <v>1092977636</v>
      </c>
      <c r="AA26" s="65">
        <f t="shared" si="11"/>
        <v>171850249</v>
      </c>
      <c r="AB26" s="65">
        <f t="shared" si="12"/>
        <v>1264827885</v>
      </c>
      <c r="AC26" s="90">
        <f t="shared" si="13"/>
        <v>0.37381449189610022</v>
      </c>
      <c r="AD26" s="64">
        <v>366828968</v>
      </c>
      <c r="AE26" s="65">
        <v>101934798</v>
      </c>
      <c r="AF26" s="65">
        <f t="shared" si="14"/>
        <v>468763766</v>
      </c>
      <c r="AG26" s="65">
        <v>3111079435</v>
      </c>
      <c r="AH26" s="65">
        <v>3047355490</v>
      </c>
      <c r="AI26" s="65">
        <v>833102143</v>
      </c>
      <c r="AJ26" s="90">
        <f t="shared" si="15"/>
        <v>0.2677855581659232</v>
      </c>
      <c r="AK26" s="90">
        <f t="shared" si="16"/>
        <v>0.86176850110893599</v>
      </c>
    </row>
    <row r="27" spans="1:37" s="7" customFormat="1" ht="13" x14ac:dyDescent="0.3">
      <c r="A27" s="23" t="s">
        <v>23</v>
      </c>
      <c r="B27" s="33" t="s">
        <v>97</v>
      </c>
      <c r="C27" s="32" t="s">
        <v>98</v>
      </c>
      <c r="D27" s="64">
        <v>3907340809</v>
      </c>
      <c r="E27" s="65">
        <v>907018426</v>
      </c>
      <c r="F27" s="67">
        <f t="shared" si="0"/>
        <v>4814359235</v>
      </c>
      <c r="G27" s="64">
        <v>3913669243</v>
      </c>
      <c r="H27" s="65">
        <v>1179778959</v>
      </c>
      <c r="I27" s="67">
        <f t="shared" si="1"/>
        <v>5093448202</v>
      </c>
      <c r="J27" s="64">
        <v>638650656</v>
      </c>
      <c r="K27" s="65">
        <v>159022097</v>
      </c>
      <c r="L27" s="65">
        <f t="shared" si="2"/>
        <v>797672753</v>
      </c>
      <c r="M27" s="90">
        <f t="shared" si="3"/>
        <v>0.16568617214955295</v>
      </c>
      <c r="N27" s="100">
        <v>901411533</v>
      </c>
      <c r="O27" s="101">
        <v>316299988</v>
      </c>
      <c r="P27" s="102">
        <f t="shared" si="4"/>
        <v>1217711521</v>
      </c>
      <c r="Q27" s="90">
        <f t="shared" si="5"/>
        <v>0.25293324855098809</v>
      </c>
      <c r="R27" s="100">
        <v>0</v>
      </c>
      <c r="S27" s="102">
        <v>0</v>
      </c>
      <c r="T27" s="102">
        <f t="shared" si="6"/>
        <v>0</v>
      </c>
      <c r="U27" s="90">
        <f t="shared" si="7"/>
        <v>0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f t="shared" si="10"/>
        <v>1540062189</v>
      </c>
      <c r="AA27" s="65">
        <f t="shared" si="11"/>
        <v>475322085</v>
      </c>
      <c r="AB27" s="65">
        <f t="shared" si="12"/>
        <v>2015384274</v>
      </c>
      <c r="AC27" s="90">
        <f t="shared" si="13"/>
        <v>0.41861942070054103</v>
      </c>
      <c r="AD27" s="64">
        <v>783083068</v>
      </c>
      <c r="AE27" s="65">
        <v>354875651</v>
      </c>
      <c r="AF27" s="65">
        <f t="shared" si="14"/>
        <v>1137958719</v>
      </c>
      <c r="AG27" s="65">
        <v>4726436898</v>
      </c>
      <c r="AH27" s="65">
        <v>5302346235</v>
      </c>
      <c r="AI27" s="65">
        <v>1931581080</v>
      </c>
      <c r="AJ27" s="90">
        <f t="shared" si="15"/>
        <v>0.40867594801008594</v>
      </c>
      <c r="AK27" s="90">
        <f t="shared" si="16"/>
        <v>7.0084090633871332E-2</v>
      </c>
    </row>
    <row r="28" spans="1:37" s="7" customFormat="1" ht="13" x14ac:dyDescent="0.3">
      <c r="A28" s="34" t="s">
        <v>0</v>
      </c>
      <c r="B28" s="35" t="s">
        <v>617</v>
      </c>
      <c r="C28" s="34" t="s">
        <v>0</v>
      </c>
      <c r="D28" s="68">
        <f>SUM(D9:D27)</f>
        <v>88949718660</v>
      </c>
      <c r="E28" s="69">
        <f>SUM(E9:E27)</f>
        <v>8629551115</v>
      </c>
      <c r="F28" s="70">
        <f t="shared" si="0"/>
        <v>97579269775</v>
      </c>
      <c r="G28" s="68">
        <f>SUM(G9:G27)</f>
        <v>89028761157</v>
      </c>
      <c r="H28" s="69">
        <f>SUM(H9:H27)</f>
        <v>9061871718</v>
      </c>
      <c r="I28" s="70">
        <f t="shared" si="1"/>
        <v>98090632875</v>
      </c>
      <c r="J28" s="68">
        <f>SUM(J9:J27)</f>
        <v>18312410103</v>
      </c>
      <c r="K28" s="69">
        <f>SUM(K9:K27)</f>
        <v>1121950542</v>
      </c>
      <c r="L28" s="69">
        <f t="shared" si="2"/>
        <v>19434360645</v>
      </c>
      <c r="M28" s="91">
        <f t="shared" si="3"/>
        <v>0.19916485017578109</v>
      </c>
      <c r="N28" s="103">
        <f>SUM(N9:N27)</f>
        <v>19547728989</v>
      </c>
      <c r="O28" s="104">
        <f>SUM(O9:O27)</f>
        <v>2320399837</v>
      </c>
      <c r="P28" s="105">
        <f t="shared" si="4"/>
        <v>21868128826</v>
      </c>
      <c r="Q28" s="91">
        <f t="shared" si="5"/>
        <v>0.22410629713077293</v>
      </c>
      <c r="R28" s="103">
        <f>SUM(R9:R27)</f>
        <v>0</v>
      </c>
      <c r="S28" s="105">
        <f>SUM(S9:S27)</f>
        <v>0</v>
      </c>
      <c r="T28" s="105">
        <f t="shared" si="6"/>
        <v>0</v>
      </c>
      <c r="U28" s="91">
        <f t="shared" si="7"/>
        <v>0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f t="shared" si="10"/>
        <v>37860139092</v>
      </c>
      <c r="AA28" s="69">
        <f t="shared" si="11"/>
        <v>3442350379</v>
      </c>
      <c r="AB28" s="69">
        <f t="shared" si="12"/>
        <v>41302489471</v>
      </c>
      <c r="AC28" s="91">
        <f t="shared" si="13"/>
        <v>0.42327114730655402</v>
      </c>
      <c r="AD28" s="68">
        <f>SUM(AD9:AD27)</f>
        <v>20009820849</v>
      </c>
      <c r="AE28" s="69">
        <f>SUM(AE9:AE27)</f>
        <v>2342655891</v>
      </c>
      <c r="AF28" s="69">
        <f t="shared" si="14"/>
        <v>22352476740</v>
      </c>
      <c r="AG28" s="69">
        <f>SUM(AG9:AG27)</f>
        <v>91925470929</v>
      </c>
      <c r="AH28" s="69">
        <f>SUM(AH9:AH27)</f>
        <v>94671216246</v>
      </c>
      <c r="AI28" s="69">
        <f>SUM(AI9:AI27)</f>
        <v>40448914105</v>
      </c>
      <c r="AJ28" s="91">
        <f t="shared" si="15"/>
        <v>0.4400185682621231</v>
      </c>
      <c r="AK28" s="91">
        <f t="shared" si="16"/>
        <v>-2.1668646371220901E-2</v>
      </c>
    </row>
    <row r="29" spans="1:37" s="7" customFormat="1" ht="12.75" customHeight="1" x14ac:dyDescent="0.3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ht="13" x14ac:dyDescent="0.3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44</v>
      </c>
      <c r="C9" s="57" t="s">
        <v>45</v>
      </c>
      <c r="D9" s="77">
        <v>10951600521</v>
      </c>
      <c r="E9" s="78">
        <v>1159708535</v>
      </c>
      <c r="F9" s="79">
        <f>$D9       +$E9</f>
        <v>12111309056</v>
      </c>
      <c r="G9" s="77">
        <v>11027429978</v>
      </c>
      <c r="H9" s="78">
        <v>1256224746</v>
      </c>
      <c r="I9" s="79">
        <f>$G9       +$H9</f>
        <v>12283654724</v>
      </c>
      <c r="J9" s="77">
        <v>2986756274</v>
      </c>
      <c r="K9" s="78">
        <v>118909850</v>
      </c>
      <c r="L9" s="78">
        <f>$J9       +$K9</f>
        <v>3105666124</v>
      </c>
      <c r="M9" s="95">
        <f>IF(($F9       =0),0,($L9       /$F9       ))</f>
        <v>0.25642695679220889</v>
      </c>
      <c r="N9" s="77">
        <v>2974046940</v>
      </c>
      <c r="O9" s="78">
        <v>374188417</v>
      </c>
      <c r="P9" s="78">
        <f>$N9       +$O9</f>
        <v>3348235357</v>
      </c>
      <c r="Q9" s="95">
        <f>IF(($F9       =0),0,($P9       /$F9       ))</f>
        <v>0.27645528171385142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5960803214</v>
      </c>
      <c r="AA9" s="78">
        <f>$K9       +$O9</f>
        <v>493098267</v>
      </c>
      <c r="AB9" s="78">
        <f>$Z9       +$AA9</f>
        <v>6453901481</v>
      </c>
      <c r="AC9" s="95">
        <f>IF(($F9       =0),0,($AB9       /$F9       ))</f>
        <v>0.53288223850606031</v>
      </c>
      <c r="AD9" s="77">
        <v>2793263940</v>
      </c>
      <c r="AE9" s="78">
        <v>312929359</v>
      </c>
      <c r="AF9" s="78">
        <f>$AD9       +$AE9</f>
        <v>3106193299</v>
      </c>
      <c r="AG9" s="78">
        <v>11360730192</v>
      </c>
      <c r="AH9" s="78">
        <v>11722745460</v>
      </c>
      <c r="AI9" s="79">
        <v>6098298151</v>
      </c>
      <c r="AJ9" s="114">
        <f>IF(($AG9       =0),0,($AI9       /$AG9       ))</f>
        <v>0.53678751699378446</v>
      </c>
      <c r="AK9" s="115">
        <f>IF(($AF9       =0),0,(($P9       /$AF9       )-1))</f>
        <v>7.7922406850186254E-2</v>
      </c>
    </row>
    <row r="10" spans="1:37" ht="13" x14ac:dyDescent="0.3">
      <c r="A10" s="55" t="s">
        <v>99</v>
      </c>
      <c r="B10" s="56" t="s">
        <v>56</v>
      </c>
      <c r="C10" s="57" t="s">
        <v>57</v>
      </c>
      <c r="D10" s="77">
        <v>19533147140</v>
      </c>
      <c r="E10" s="78">
        <v>2150127530</v>
      </c>
      <c r="F10" s="79">
        <f t="shared" ref="F10:F55" si="0">$D10      +$E10</f>
        <v>21683274670</v>
      </c>
      <c r="G10" s="77">
        <v>19533147140</v>
      </c>
      <c r="H10" s="78">
        <v>2150127530</v>
      </c>
      <c r="I10" s="79">
        <f t="shared" ref="I10:I55" si="1">$G10      +$H10</f>
        <v>21683274670</v>
      </c>
      <c r="J10" s="77">
        <v>2423561188</v>
      </c>
      <c r="K10" s="78">
        <v>84255285</v>
      </c>
      <c r="L10" s="78">
        <f t="shared" ref="L10:L55" si="2">$J10      +$K10</f>
        <v>2507816473</v>
      </c>
      <c r="M10" s="95">
        <f t="shared" ref="M10:M55" si="3">IF(($F10      =0),0,($L10      /$F10      ))</f>
        <v>0.11565672211262913</v>
      </c>
      <c r="N10" s="77">
        <v>0</v>
      </c>
      <c r="O10" s="78">
        <v>0</v>
      </c>
      <c r="P10" s="78">
        <f t="shared" ref="P10:P55" si="4">$N10      +$O10</f>
        <v>0</v>
      </c>
      <c r="Q10" s="95">
        <f t="shared" ref="Q10:Q55" si="5">IF(($F10      =0),0,($P10      /$F10      ))</f>
        <v>0</v>
      </c>
      <c r="R10" s="77">
        <v>0</v>
      </c>
      <c r="S10" s="78">
        <v>0</v>
      </c>
      <c r="T10" s="78">
        <f t="shared" ref="T10:T55" si="6">$R10      +$S10</f>
        <v>0</v>
      </c>
      <c r="U10" s="95">
        <f t="shared" ref="U10:U55" si="7">IF(($I10      =0),0,($T10      /$I10      ))</f>
        <v>0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f t="shared" ref="Z10:Z55" si="10">$J10      +$N10</f>
        <v>2423561188</v>
      </c>
      <c r="AA10" s="78">
        <f t="shared" ref="AA10:AA55" si="11">$K10      +$O10</f>
        <v>84255285</v>
      </c>
      <c r="AB10" s="78">
        <f t="shared" ref="AB10:AB55" si="12">$Z10      +$AA10</f>
        <v>2507816473</v>
      </c>
      <c r="AC10" s="95">
        <f t="shared" ref="AC10:AC55" si="13">IF(($F10      =0),0,($AB10      /$F10      ))</f>
        <v>0.11565672211262913</v>
      </c>
      <c r="AD10" s="77">
        <v>3073284084</v>
      </c>
      <c r="AE10" s="78">
        <v>316078011</v>
      </c>
      <c r="AF10" s="78">
        <f t="shared" ref="AF10:AF55" si="14">$AD10      +$AE10</f>
        <v>3389362095</v>
      </c>
      <c r="AG10" s="78">
        <v>20081385880</v>
      </c>
      <c r="AH10" s="78">
        <v>19966483295</v>
      </c>
      <c r="AI10" s="79">
        <v>7141587455</v>
      </c>
      <c r="AJ10" s="114">
        <f t="shared" ref="AJ10:AJ55" si="15">IF(($AG10      =0),0,($AI10      /$AG10      ))</f>
        <v>0.3556322007692031</v>
      </c>
      <c r="AK10" s="115">
        <f t="shared" ref="AK10:AK55" si="16">IF(($AF10      =0),0,(($P10      /$AF10      )-1))</f>
        <v>-1</v>
      </c>
    </row>
    <row r="11" spans="1:37" ht="14" x14ac:dyDescent="0.3">
      <c r="A11" s="58" t="s">
        <v>0</v>
      </c>
      <c r="B11" s="59" t="s">
        <v>100</v>
      </c>
      <c r="C11" s="60" t="s">
        <v>0</v>
      </c>
      <c r="D11" s="80">
        <f>SUM(D9:D10)</f>
        <v>30484747661</v>
      </c>
      <c r="E11" s="81">
        <f>SUM(E9:E10)</f>
        <v>3309836065</v>
      </c>
      <c r="F11" s="82">
        <f t="shared" si="0"/>
        <v>33794583726</v>
      </c>
      <c r="G11" s="80">
        <f>SUM(G9:G10)</f>
        <v>30560577118</v>
      </c>
      <c r="H11" s="81">
        <f>SUM(H9:H10)</f>
        <v>3406352276</v>
      </c>
      <c r="I11" s="82">
        <f t="shared" si="1"/>
        <v>33966929394</v>
      </c>
      <c r="J11" s="80">
        <f>SUM(J9:J10)</f>
        <v>5410317462</v>
      </c>
      <c r="K11" s="81">
        <f>SUM(K9:K10)</f>
        <v>203165135</v>
      </c>
      <c r="L11" s="81">
        <f t="shared" si="2"/>
        <v>5613482597</v>
      </c>
      <c r="M11" s="96">
        <f t="shared" si="3"/>
        <v>0.16610598439421653</v>
      </c>
      <c r="N11" s="80">
        <f>SUM(N9:N10)</f>
        <v>2974046940</v>
      </c>
      <c r="O11" s="81">
        <f>SUM(O9:O10)</f>
        <v>374188417</v>
      </c>
      <c r="P11" s="81">
        <f t="shared" si="4"/>
        <v>3348235357</v>
      </c>
      <c r="Q11" s="96">
        <f t="shared" si="5"/>
        <v>9.9076094090900776E-2</v>
      </c>
      <c r="R11" s="80">
        <f>SUM(R9:R10)</f>
        <v>0</v>
      </c>
      <c r="S11" s="81">
        <f>SUM(S9:S10)</f>
        <v>0</v>
      </c>
      <c r="T11" s="81">
        <f t="shared" si="6"/>
        <v>0</v>
      </c>
      <c r="U11" s="96">
        <f t="shared" si="7"/>
        <v>0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f t="shared" si="10"/>
        <v>8384364402</v>
      </c>
      <c r="AA11" s="81">
        <f t="shared" si="11"/>
        <v>577353552</v>
      </c>
      <c r="AB11" s="81">
        <f t="shared" si="12"/>
        <v>8961717954</v>
      </c>
      <c r="AC11" s="96">
        <f t="shared" si="13"/>
        <v>0.26518207848511732</v>
      </c>
      <c r="AD11" s="80">
        <f>SUM(AD9:AD10)</f>
        <v>5866548024</v>
      </c>
      <c r="AE11" s="81">
        <f>SUM(AE9:AE10)</f>
        <v>629007370</v>
      </c>
      <c r="AF11" s="81">
        <f t="shared" si="14"/>
        <v>6495555394</v>
      </c>
      <c r="AG11" s="81">
        <f>SUM(AG9:AG10)</f>
        <v>31442116072</v>
      </c>
      <c r="AH11" s="81">
        <f>SUM(AH9:AH10)</f>
        <v>31689228755</v>
      </c>
      <c r="AI11" s="82">
        <f>SUM(AI9:AI10)</f>
        <v>13239885606</v>
      </c>
      <c r="AJ11" s="116">
        <f t="shared" si="15"/>
        <v>0.42108761305001519</v>
      </c>
      <c r="AK11" s="117">
        <f t="shared" si="16"/>
        <v>-0.4845344002311498</v>
      </c>
    </row>
    <row r="12" spans="1:37" ht="13" x14ac:dyDescent="0.3">
      <c r="A12" s="55" t="s">
        <v>101</v>
      </c>
      <c r="B12" s="56" t="s">
        <v>102</v>
      </c>
      <c r="C12" s="57" t="s">
        <v>103</v>
      </c>
      <c r="D12" s="77">
        <v>643556722</v>
      </c>
      <c r="E12" s="78">
        <v>112867059</v>
      </c>
      <c r="F12" s="79">
        <f t="shared" si="0"/>
        <v>756423781</v>
      </c>
      <c r="G12" s="77">
        <v>643556722</v>
      </c>
      <c r="H12" s="78">
        <v>112867059</v>
      </c>
      <c r="I12" s="79">
        <f t="shared" si="1"/>
        <v>756423781</v>
      </c>
      <c r="J12" s="77">
        <v>156861297</v>
      </c>
      <c r="K12" s="78">
        <v>37002618</v>
      </c>
      <c r="L12" s="78">
        <f t="shared" si="2"/>
        <v>193863915</v>
      </c>
      <c r="M12" s="95">
        <f t="shared" si="3"/>
        <v>0.25629008483010662</v>
      </c>
      <c r="N12" s="77">
        <v>117065154</v>
      </c>
      <c r="O12" s="78">
        <v>11464752</v>
      </c>
      <c r="P12" s="78">
        <f t="shared" si="4"/>
        <v>128529906</v>
      </c>
      <c r="Q12" s="95">
        <f t="shared" si="5"/>
        <v>0.16991785455248662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273926451</v>
      </c>
      <c r="AA12" s="78">
        <f t="shared" si="11"/>
        <v>48467370</v>
      </c>
      <c r="AB12" s="78">
        <f t="shared" si="12"/>
        <v>322393821</v>
      </c>
      <c r="AC12" s="95">
        <f t="shared" si="13"/>
        <v>0.42620793938259327</v>
      </c>
      <c r="AD12" s="77">
        <v>176231889</v>
      </c>
      <c r="AE12" s="78">
        <v>20839428</v>
      </c>
      <c r="AF12" s="78">
        <f t="shared" si="14"/>
        <v>197071317</v>
      </c>
      <c r="AG12" s="78">
        <v>619642774</v>
      </c>
      <c r="AH12" s="78">
        <v>721070811</v>
      </c>
      <c r="AI12" s="79">
        <v>368505144</v>
      </c>
      <c r="AJ12" s="114">
        <f t="shared" si="15"/>
        <v>0.5947057876930878</v>
      </c>
      <c r="AK12" s="115">
        <f t="shared" si="16"/>
        <v>-0.34780003525322767</v>
      </c>
    </row>
    <row r="13" spans="1:37" ht="13" x14ac:dyDescent="0.3">
      <c r="A13" s="55" t="s">
        <v>101</v>
      </c>
      <c r="B13" s="56" t="s">
        <v>104</v>
      </c>
      <c r="C13" s="57" t="s">
        <v>105</v>
      </c>
      <c r="D13" s="77">
        <v>417577915</v>
      </c>
      <c r="E13" s="78">
        <v>58791930</v>
      </c>
      <c r="F13" s="79">
        <f t="shared" si="0"/>
        <v>476369845</v>
      </c>
      <c r="G13" s="77">
        <v>416921178</v>
      </c>
      <c r="H13" s="78">
        <v>71727640</v>
      </c>
      <c r="I13" s="79">
        <f t="shared" si="1"/>
        <v>488648818</v>
      </c>
      <c r="J13" s="77">
        <v>52023644</v>
      </c>
      <c r="K13" s="78">
        <v>11620150</v>
      </c>
      <c r="L13" s="78">
        <f t="shared" si="2"/>
        <v>63643794</v>
      </c>
      <c r="M13" s="95">
        <f t="shared" si="3"/>
        <v>0.13360164306789823</v>
      </c>
      <c r="N13" s="77">
        <v>93863837</v>
      </c>
      <c r="O13" s="78">
        <v>14406437</v>
      </c>
      <c r="P13" s="78">
        <f t="shared" si="4"/>
        <v>108270274</v>
      </c>
      <c r="Q13" s="95">
        <f t="shared" si="5"/>
        <v>0.22728196407982121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145887481</v>
      </c>
      <c r="AA13" s="78">
        <f t="shared" si="11"/>
        <v>26026587</v>
      </c>
      <c r="AB13" s="78">
        <f t="shared" si="12"/>
        <v>171914068</v>
      </c>
      <c r="AC13" s="95">
        <f t="shared" si="13"/>
        <v>0.36088360714771944</v>
      </c>
      <c r="AD13" s="77">
        <v>46755852</v>
      </c>
      <c r="AE13" s="78">
        <v>4378866</v>
      </c>
      <c r="AF13" s="78">
        <f t="shared" si="14"/>
        <v>51134718</v>
      </c>
      <c r="AG13" s="78">
        <v>426621777</v>
      </c>
      <c r="AH13" s="78">
        <v>455302123</v>
      </c>
      <c r="AI13" s="79">
        <v>88111061</v>
      </c>
      <c r="AJ13" s="114">
        <f t="shared" si="15"/>
        <v>0.20653202848573762</v>
      </c>
      <c r="AK13" s="115">
        <f t="shared" si="16"/>
        <v>1.117353497480909</v>
      </c>
    </row>
    <row r="14" spans="1:37" ht="13" x14ac:dyDescent="0.3">
      <c r="A14" s="55" t="s">
        <v>101</v>
      </c>
      <c r="B14" s="56" t="s">
        <v>106</v>
      </c>
      <c r="C14" s="57" t="s">
        <v>107</v>
      </c>
      <c r="D14" s="77">
        <v>823689703</v>
      </c>
      <c r="E14" s="78">
        <v>114399571</v>
      </c>
      <c r="F14" s="79">
        <f t="shared" si="0"/>
        <v>938089274</v>
      </c>
      <c r="G14" s="77">
        <v>823689703</v>
      </c>
      <c r="H14" s="78">
        <v>114399571</v>
      </c>
      <c r="I14" s="79">
        <f t="shared" si="1"/>
        <v>938089274</v>
      </c>
      <c r="J14" s="77">
        <v>118200090</v>
      </c>
      <c r="K14" s="78">
        <v>14102397</v>
      </c>
      <c r="L14" s="78">
        <f t="shared" si="2"/>
        <v>132302487</v>
      </c>
      <c r="M14" s="95">
        <f t="shared" si="3"/>
        <v>0.14103400461649454</v>
      </c>
      <c r="N14" s="77">
        <v>132860114</v>
      </c>
      <c r="O14" s="78">
        <v>14937350</v>
      </c>
      <c r="P14" s="78">
        <f t="shared" si="4"/>
        <v>147797464</v>
      </c>
      <c r="Q14" s="95">
        <f t="shared" si="5"/>
        <v>0.15755159780240702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251060204</v>
      </c>
      <c r="AA14" s="78">
        <f t="shared" si="11"/>
        <v>29039747</v>
      </c>
      <c r="AB14" s="78">
        <f t="shared" si="12"/>
        <v>280099951</v>
      </c>
      <c r="AC14" s="95">
        <f t="shared" si="13"/>
        <v>0.29858560241890153</v>
      </c>
      <c r="AD14" s="77">
        <v>134784346</v>
      </c>
      <c r="AE14" s="78">
        <v>16521980</v>
      </c>
      <c r="AF14" s="78">
        <f t="shared" si="14"/>
        <v>151306326</v>
      </c>
      <c r="AG14" s="78">
        <v>875717774</v>
      </c>
      <c r="AH14" s="78">
        <v>931644360</v>
      </c>
      <c r="AI14" s="79">
        <v>230969420</v>
      </c>
      <c r="AJ14" s="114">
        <f t="shared" si="15"/>
        <v>0.26374869490772718</v>
      </c>
      <c r="AK14" s="115">
        <f t="shared" si="16"/>
        <v>-2.3190451402540835E-2</v>
      </c>
    </row>
    <row r="15" spans="1:37" ht="13" x14ac:dyDescent="0.3">
      <c r="A15" s="55" t="s">
        <v>101</v>
      </c>
      <c r="B15" s="56" t="s">
        <v>108</v>
      </c>
      <c r="C15" s="57" t="s">
        <v>109</v>
      </c>
      <c r="D15" s="77">
        <v>794742348</v>
      </c>
      <c r="E15" s="78">
        <v>158518240</v>
      </c>
      <c r="F15" s="79">
        <f t="shared" si="0"/>
        <v>953260588</v>
      </c>
      <c r="G15" s="77">
        <v>794742348</v>
      </c>
      <c r="H15" s="78">
        <v>158518240</v>
      </c>
      <c r="I15" s="79">
        <f t="shared" si="1"/>
        <v>953260588</v>
      </c>
      <c r="J15" s="77">
        <v>147859031</v>
      </c>
      <c r="K15" s="78">
        <v>49279733</v>
      </c>
      <c r="L15" s="78">
        <f t="shared" si="2"/>
        <v>197138764</v>
      </c>
      <c r="M15" s="95">
        <f t="shared" si="3"/>
        <v>0.20680469378641719</v>
      </c>
      <c r="N15" s="77">
        <v>172192994</v>
      </c>
      <c r="O15" s="78">
        <v>62157059</v>
      </c>
      <c r="P15" s="78">
        <f t="shared" si="4"/>
        <v>234350053</v>
      </c>
      <c r="Q15" s="95">
        <f t="shared" si="5"/>
        <v>0.24584049309295478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320052025</v>
      </c>
      <c r="AA15" s="78">
        <f t="shared" si="11"/>
        <v>111436792</v>
      </c>
      <c r="AB15" s="78">
        <f t="shared" si="12"/>
        <v>431488817</v>
      </c>
      <c r="AC15" s="95">
        <f t="shared" si="13"/>
        <v>0.45264518687937194</v>
      </c>
      <c r="AD15" s="77">
        <v>172465612</v>
      </c>
      <c r="AE15" s="78">
        <v>36206863</v>
      </c>
      <c r="AF15" s="78">
        <f t="shared" si="14"/>
        <v>208672475</v>
      </c>
      <c r="AG15" s="78">
        <v>829932291</v>
      </c>
      <c r="AH15" s="78">
        <v>955952885</v>
      </c>
      <c r="AI15" s="79">
        <v>398193768</v>
      </c>
      <c r="AJ15" s="114">
        <f t="shared" si="15"/>
        <v>0.47979066764616346</v>
      </c>
      <c r="AK15" s="115">
        <f t="shared" si="16"/>
        <v>0.12305206041189676</v>
      </c>
    </row>
    <row r="16" spans="1:37" ht="13" x14ac:dyDescent="0.3">
      <c r="A16" s="55" t="s">
        <v>101</v>
      </c>
      <c r="B16" s="56" t="s">
        <v>110</v>
      </c>
      <c r="C16" s="57" t="s">
        <v>111</v>
      </c>
      <c r="D16" s="77">
        <v>280789355</v>
      </c>
      <c r="E16" s="78">
        <v>48143077</v>
      </c>
      <c r="F16" s="79">
        <f t="shared" si="0"/>
        <v>328932432</v>
      </c>
      <c r="G16" s="77">
        <v>280789355</v>
      </c>
      <c r="H16" s="78">
        <v>48143077</v>
      </c>
      <c r="I16" s="79">
        <f t="shared" si="1"/>
        <v>328932432</v>
      </c>
      <c r="J16" s="77">
        <v>66464921</v>
      </c>
      <c r="K16" s="78">
        <v>46512017</v>
      </c>
      <c r="L16" s="78">
        <f t="shared" si="2"/>
        <v>112976938</v>
      </c>
      <c r="M16" s="95">
        <f t="shared" si="3"/>
        <v>0.34346548716120517</v>
      </c>
      <c r="N16" s="77">
        <v>75679831</v>
      </c>
      <c r="O16" s="78">
        <v>16021088</v>
      </c>
      <c r="P16" s="78">
        <f t="shared" si="4"/>
        <v>91700919</v>
      </c>
      <c r="Q16" s="95">
        <f t="shared" si="5"/>
        <v>0.27878345240216384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142144752</v>
      </c>
      <c r="AA16" s="78">
        <f t="shared" si="11"/>
        <v>62533105</v>
      </c>
      <c r="AB16" s="78">
        <f t="shared" si="12"/>
        <v>204677857</v>
      </c>
      <c r="AC16" s="95">
        <f t="shared" si="13"/>
        <v>0.62224893956336902</v>
      </c>
      <c r="AD16" s="77">
        <v>43304474</v>
      </c>
      <c r="AE16" s="78">
        <v>6035336</v>
      </c>
      <c r="AF16" s="78">
        <f t="shared" si="14"/>
        <v>49339810</v>
      </c>
      <c r="AG16" s="78">
        <v>298951253</v>
      </c>
      <c r="AH16" s="78">
        <v>311237510</v>
      </c>
      <c r="AI16" s="79">
        <v>174070177</v>
      </c>
      <c r="AJ16" s="114">
        <f t="shared" si="15"/>
        <v>0.58226943440842516</v>
      </c>
      <c r="AK16" s="115">
        <f t="shared" si="16"/>
        <v>0.85855841358124407</v>
      </c>
    </row>
    <row r="17" spans="1:37" ht="13" x14ac:dyDescent="0.3">
      <c r="A17" s="55" t="s">
        <v>101</v>
      </c>
      <c r="B17" s="56" t="s">
        <v>112</v>
      </c>
      <c r="C17" s="57" t="s">
        <v>113</v>
      </c>
      <c r="D17" s="77">
        <v>1581117404</v>
      </c>
      <c r="E17" s="78">
        <v>265462280</v>
      </c>
      <c r="F17" s="79">
        <f t="shared" si="0"/>
        <v>1846579684</v>
      </c>
      <c r="G17" s="77">
        <v>1545172729</v>
      </c>
      <c r="H17" s="78">
        <v>322565180</v>
      </c>
      <c r="I17" s="79">
        <f t="shared" si="1"/>
        <v>1867737909</v>
      </c>
      <c r="J17" s="77">
        <v>358803966</v>
      </c>
      <c r="K17" s="78">
        <v>12933049</v>
      </c>
      <c r="L17" s="78">
        <f t="shared" si="2"/>
        <v>371737015</v>
      </c>
      <c r="M17" s="95">
        <f t="shared" si="3"/>
        <v>0.20131111493372197</v>
      </c>
      <c r="N17" s="77">
        <v>345749058</v>
      </c>
      <c r="O17" s="78">
        <v>31161812</v>
      </c>
      <c r="P17" s="78">
        <f t="shared" si="4"/>
        <v>376910870</v>
      </c>
      <c r="Q17" s="95">
        <f t="shared" si="5"/>
        <v>0.20411297344263427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704553024</v>
      </c>
      <c r="AA17" s="78">
        <f t="shared" si="11"/>
        <v>44094861</v>
      </c>
      <c r="AB17" s="78">
        <f t="shared" si="12"/>
        <v>748647885</v>
      </c>
      <c r="AC17" s="95">
        <f t="shared" si="13"/>
        <v>0.40542408837635624</v>
      </c>
      <c r="AD17" s="77">
        <v>325603685</v>
      </c>
      <c r="AE17" s="78">
        <v>82266419</v>
      </c>
      <c r="AF17" s="78">
        <f t="shared" si="14"/>
        <v>407870104</v>
      </c>
      <c r="AG17" s="78">
        <v>1655835351</v>
      </c>
      <c r="AH17" s="78">
        <v>1719520121</v>
      </c>
      <c r="AI17" s="79">
        <v>736642882</v>
      </c>
      <c r="AJ17" s="114">
        <f t="shared" si="15"/>
        <v>0.44487689041976491</v>
      </c>
      <c r="AK17" s="115">
        <f t="shared" si="16"/>
        <v>-7.5904641444375143E-2</v>
      </c>
    </row>
    <row r="18" spans="1:37" ht="13" x14ac:dyDescent="0.3">
      <c r="A18" s="55" t="s">
        <v>101</v>
      </c>
      <c r="B18" s="56" t="s">
        <v>114</v>
      </c>
      <c r="C18" s="57" t="s">
        <v>115</v>
      </c>
      <c r="D18" s="77">
        <v>249350024</v>
      </c>
      <c r="E18" s="78">
        <v>50608547</v>
      </c>
      <c r="F18" s="79">
        <f t="shared" si="0"/>
        <v>299958571</v>
      </c>
      <c r="G18" s="77">
        <v>249350024</v>
      </c>
      <c r="H18" s="78">
        <v>50608547</v>
      </c>
      <c r="I18" s="79">
        <f t="shared" si="1"/>
        <v>299958571</v>
      </c>
      <c r="J18" s="77">
        <v>56715750</v>
      </c>
      <c r="K18" s="78">
        <v>14203144</v>
      </c>
      <c r="L18" s="78">
        <f t="shared" si="2"/>
        <v>70918894</v>
      </c>
      <c r="M18" s="95">
        <f t="shared" si="3"/>
        <v>0.23642896338508027</v>
      </c>
      <c r="N18" s="77">
        <v>66549196</v>
      </c>
      <c r="O18" s="78">
        <v>18271799</v>
      </c>
      <c r="P18" s="78">
        <f t="shared" si="4"/>
        <v>84820995</v>
      </c>
      <c r="Q18" s="95">
        <f t="shared" si="5"/>
        <v>0.28277570038163702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123264946</v>
      </c>
      <c r="AA18" s="78">
        <f t="shared" si="11"/>
        <v>32474943</v>
      </c>
      <c r="AB18" s="78">
        <f t="shared" si="12"/>
        <v>155739889</v>
      </c>
      <c r="AC18" s="95">
        <f t="shared" si="13"/>
        <v>0.51920466376671726</v>
      </c>
      <c r="AD18" s="77">
        <v>59865187</v>
      </c>
      <c r="AE18" s="78">
        <v>5270193</v>
      </c>
      <c r="AF18" s="78">
        <f t="shared" si="14"/>
        <v>65135380</v>
      </c>
      <c r="AG18" s="78">
        <v>283744868</v>
      </c>
      <c r="AH18" s="78">
        <v>294584112</v>
      </c>
      <c r="AI18" s="79">
        <v>100035317</v>
      </c>
      <c r="AJ18" s="114">
        <f t="shared" si="15"/>
        <v>0.3525537490954726</v>
      </c>
      <c r="AK18" s="115">
        <f t="shared" si="16"/>
        <v>0.30222614806269643</v>
      </c>
    </row>
    <row r="19" spans="1:37" ht="13" x14ac:dyDescent="0.3">
      <c r="A19" s="55" t="s">
        <v>116</v>
      </c>
      <c r="B19" s="56" t="s">
        <v>117</v>
      </c>
      <c r="C19" s="57" t="s">
        <v>118</v>
      </c>
      <c r="D19" s="77">
        <v>385125458</v>
      </c>
      <c r="E19" s="78">
        <v>6849100</v>
      </c>
      <c r="F19" s="79">
        <f t="shared" si="0"/>
        <v>391974558</v>
      </c>
      <c r="G19" s="77">
        <v>470013558</v>
      </c>
      <c r="H19" s="78">
        <v>10019100</v>
      </c>
      <c r="I19" s="79">
        <f t="shared" si="1"/>
        <v>480032658</v>
      </c>
      <c r="J19" s="77">
        <v>70641475</v>
      </c>
      <c r="K19" s="78">
        <v>2729602</v>
      </c>
      <c r="L19" s="78">
        <f t="shared" si="2"/>
        <v>73371077</v>
      </c>
      <c r="M19" s="95">
        <f t="shared" si="3"/>
        <v>0.18718326356273357</v>
      </c>
      <c r="N19" s="77">
        <v>76496670</v>
      </c>
      <c r="O19" s="78">
        <v>151073</v>
      </c>
      <c r="P19" s="78">
        <f t="shared" si="4"/>
        <v>76647743</v>
      </c>
      <c r="Q19" s="95">
        <f t="shared" si="5"/>
        <v>0.19554264794910489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147138145</v>
      </c>
      <c r="AA19" s="78">
        <f t="shared" si="11"/>
        <v>2880675</v>
      </c>
      <c r="AB19" s="78">
        <f t="shared" si="12"/>
        <v>150018820</v>
      </c>
      <c r="AC19" s="95">
        <f t="shared" si="13"/>
        <v>0.38272591151183849</v>
      </c>
      <c r="AD19" s="77">
        <v>75111512</v>
      </c>
      <c r="AE19" s="78">
        <v>135300</v>
      </c>
      <c r="AF19" s="78">
        <f t="shared" si="14"/>
        <v>75246812</v>
      </c>
      <c r="AG19" s="78">
        <v>258365178</v>
      </c>
      <c r="AH19" s="78">
        <v>425447428</v>
      </c>
      <c r="AI19" s="79">
        <v>124416657</v>
      </c>
      <c r="AJ19" s="114">
        <f t="shared" si="15"/>
        <v>0.48155350486124721</v>
      </c>
      <c r="AK19" s="115">
        <f t="shared" si="16"/>
        <v>1.8617812007769796E-2</v>
      </c>
    </row>
    <row r="20" spans="1:37" ht="14" x14ac:dyDescent="0.3">
      <c r="A20" s="58" t="s">
        <v>0</v>
      </c>
      <c r="B20" s="59" t="s">
        <v>119</v>
      </c>
      <c r="C20" s="60" t="s">
        <v>0</v>
      </c>
      <c r="D20" s="80">
        <f>SUM(D12:D19)</f>
        <v>5175948929</v>
      </c>
      <c r="E20" s="81">
        <f>SUM(E12:E19)</f>
        <v>815639804</v>
      </c>
      <c r="F20" s="82">
        <f t="shared" si="0"/>
        <v>5991588733</v>
      </c>
      <c r="G20" s="80">
        <f>SUM(G12:G19)</f>
        <v>5224235617</v>
      </c>
      <c r="H20" s="81">
        <f>SUM(H12:H19)</f>
        <v>888848414</v>
      </c>
      <c r="I20" s="82">
        <f t="shared" si="1"/>
        <v>6113084031</v>
      </c>
      <c r="J20" s="80">
        <f>SUM(J12:J19)</f>
        <v>1027570174</v>
      </c>
      <c r="K20" s="81">
        <f>SUM(K12:K19)</f>
        <v>188382710</v>
      </c>
      <c r="L20" s="81">
        <f t="shared" si="2"/>
        <v>1215952884</v>
      </c>
      <c r="M20" s="96">
        <f t="shared" si="3"/>
        <v>0.20294331573575311</v>
      </c>
      <c r="N20" s="80">
        <f>SUM(N12:N19)</f>
        <v>1080456854</v>
      </c>
      <c r="O20" s="81">
        <f>SUM(O12:O19)</f>
        <v>168571370</v>
      </c>
      <c r="P20" s="81">
        <f t="shared" si="4"/>
        <v>1249028224</v>
      </c>
      <c r="Q20" s="96">
        <f t="shared" si="5"/>
        <v>0.20846361118223966</v>
      </c>
      <c r="R20" s="80">
        <f>SUM(R12:R19)</f>
        <v>0</v>
      </c>
      <c r="S20" s="81">
        <f>SUM(S12:S19)</f>
        <v>0</v>
      </c>
      <c r="T20" s="81">
        <f t="shared" si="6"/>
        <v>0</v>
      </c>
      <c r="U20" s="96">
        <f t="shared" si="7"/>
        <v>0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f t="shared" si="10"/>
        <v>2108027028</v>
      </c>
      <c r="AA20" s="81">
        <f t="shared" si="11"/>
        <v>356954080</v>
      </c>
      <c r="AB20" s="81">
        <f t="shared" si="12"/>
        <v>2464981108</v>
      </c>
      <c r="AC20" s="96">
        <f t="shared" si="13"/>
        <v>0.4114069269179928</v>
      </c>
      <c r="AD20" s="80">
        <f>SUM(AD12:AD19)</f>
        <v>1034122557</v>
      </c>
      <c r="AE20" s="81">
        <f>SUM(AE12:AE19)</f>
        <v>171654385</v>
      </c>
      <c r="AF20" s="81">
        <f t="shared" si="14"/>
        <v>1205776942</v>
      </c>
      <c r="AG20" s="81">
        <f>SUM(AG12:AG19)</f>
        <v>5248811266</v>
      </c>
      <c r="AH20" s="81">
        <f>SUM(AH12:AH19)</f>
        <v>5814759350</v>
      </c>
      <c r="AI20" s="82">
        <f>SUM(AI12:AI19)</f>
        <v>2220944426</v>
      </c>
      <c r="AJ20" s="116">
        <f t="shared" si="15"/>
        <v>0.42313284159910963</v>
      </c>
      <c r="AK20" s="117">
        <f t="shared" si="16"/>
        <v>3.587005232349183E-2</v>
      </c>
    </row>
    <row r="21" spans="1:37" ht="13" x14ac:dyDescent="0.3">
      <c r="A21" s="55" t="s">
        <v>101</v>
      </c>
      <c r="B21" s="56" t="s">
        <v>120</v>
      </c>
      <c r="C21" s="57" t="s">
        <v>121</v>
      </c>
      <c r="D21" s="77">
        <v>472046857</v>
      </c>
      <c r="E21" s="78">
        <v>127591613</v>
      </c>
      <c r="F21" s="79">
        <f t="shared" si="0"/>
        <v>599638470</v>
      </c>
      <c r="G21" s="77">
        <v>472046857</v>
      </c>
      <c r="H21" s="78">
        <v>127591613</v>
      </c>
      <c r="I21" s="79">
        <f t="shared" si="1"/>
        <v>599638470</v>
      </c>
      <c r="J21" s="77">
        <v>52730541</v>
      </c>
      <c r="K21" s="78">
        <v>32006899</v>
      </c>
      <c r="L21" s="78">
        <f t="shared" si="2"/>
        <v>84737440</v>
      </c>
      <c r="M21" s="95">
        <f t="shared" si="3"/>
        <v>0.14131421554724466</v>
      </c>
      <c r="N21" s="77">
        <v>80981817</v>
      </c>
      <c r="O21" s="78">
        <v>57473159</v>
      </c>
      <c r="P21" s="78">
        <f t="shared" si="4"/>
        <v>138454976</v>
      </c>
      <c r="Q21" s="95">
        <f t="shared" si="5"/>
        <v>0.23089742057410026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133712358</v>
      </c>
      <c r="AA21" s="78">
        <f t="shared" si="11"/>
        <v>89480058</v>
      </c>
      <c r="AB21" s="78">
        <f t="shared" si="12"/>
        <v>223192416</v>
      </c>
      <c r="AC21" s="95">
        <f t="shared" si="13"/>
        <v>0.37221163612134489</v>
      </c>
      <c r="AD21" s="77">
        <v>55796106</v>
      </c>
      <c r="AE21" s="78">
        <v>29228264</v>
      </c>
      <c r="AF21" s="78">
        <f t="shared" si="14"/>
        <v>85024370</v>
      </c>
      <c r="AG21" s="78">
        <v>536476461</v>
      </c>
      <c r="AH21" s="78">
        <v>616093778</v>
      </c>
      <c r="AI21" s="79">
        <v>132511228</v>
      </c>
      <c r="AJ21" s="114">
        <f t="shared" si="15"/>
        <v>0.24700287455855402</v>
      </c>
      <c r="AK21" s="115">
        <f t="shared" si="16"/>
        <v>0.62841519437309556</v>
      </c>
    </row>
    <row r="22" spans="1:37" ht="13" x14ac:dyDescent="0.3">
      <c r="A22" s="55" t="s">
        <v>101</v>
      </c>
      <c r="B22" s="56" t="s">
        <v>122</v>
      </c>
      <c r="C22" s="57" t="s">
        <v>123</v>
      </c>
      <c r="D22" s="77">
        <v>1001175959</v>
      </c>
      <c r="E22" s="78">
        <v>252618890</v>
      </c>
      <c r="F22" s="79">
        <f t="shared" si="0"/>
        <v>1253794849</v>
      </c>
      <c r="G22" s="77">
        <v>1003409406</v>
      </c>
      <c r="H22" s="78">
        <v>296237738</v>
      </c>
      <c r="I22" s="79">
        <f t="shared" si="1"/>
        <v>1299647144</v>
      </c>
      <c r="J22" s="77">
        <v>97323439</v>
      </c>
      <c r="K22" s="78">
        <v>49768896</v>
      </c>
      <c r="L22" s="78">
        <f t="shared" si="2"/>
        <v>147092335</v>
      </c>
      <c r="M22" s="95">
        <f t="shared" si="3"/>
        <v>0.11731770561772344</v>
      </c>
      <c r="N22" s="77">
        <v>145029082</v>
      </c>
      <c r="O22" s="78">
        <v>64801083</v>
      </c>
      <c r="P22" s="78">
        <f t="shared" si="4"/>
        <v>209830165</v>
      </c>
      <c r="Q22" s="95">
        <f t="shared" si="5"/>
        <v>0.16735605922081756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242352521</v>
      </c>
      <c r="AA22" s="78">
        <f t="shared" si="11"/>
        <v>114569979</v>
      </c>
      <c r="AB22" s="78">
        <f t="shared" si="12"/>
        <v>356922500</v>
      </c>
      <c r="AC22" s="95">
        <f t="shared" si="13"/>
        <v>0.28467376483854095</v>
      </c>
      <c r="AD22" s="77">
        <v>134756247</v>
      </c>
      <c r="AE22" s="78">
        <v>58477074</v>
      </c>
      <c r="AF22" s="78">
        <f t="shared" si="14"/>
        <v>193233321</v>
      </c>
      <c r="AG22" s="78">
        <v>1013751904</v>
      </c>
      <c r="AH22" s="78">
        <v>1102031812</v>
      </c>
      <c r="AI22" s="79">
        <v>352747620</v>
      </c>
      <c r="AJ22" s="114">
        <f t="shared" si="15"/>
        <v>0.34796247346924836</v>
      </c>
      <c r="AK22" s="115">
        <f t="shared" si="16"/>
        <v>8.5890176260025042E-2</v>
      </c>
    </row>
    <row r="23" spans="1:37" ht="13" x14ac:dyDescent="0.3">
      <c r="A23" s="55" t="s">
        <v>101</v>
      </c>
      <c r="B23" s="56" t="s">
        <v>124</v>
      </c>
      <c r="C23" s="57" t="s">
        <v>125</v>
      </c>
      <c r="D23" s="77">
        <v>132968165</v>
      </c>
      <c r="E23" s="78">
        <v>45276875</v>
      </c>
      <c r="F23" s="79">
        <f t="shared" si="0"/>
        <v>178245040</v>
      </c>
      <c r="G23" s="77">
        <v>132439217</v>
      </c>
      <c r="H23" s="78">
        <v>81571299</v>
      </c>
      <c r="I23" s="79">
        <f t="shared" si="1"/>
        <v>214010516</v>
      </c>
      <c r="J23" s="77">
        <v>32715795</v>
      </c>
      <c r="K23" s="78">
        <v>14222336</v>
      </c>
      <c r="L23" s="78">
        <f t="shared" si="2"/>
        <v>46938131</v>
      </c>
      <c r="M23" s="95">
        <f t="shared" si="3"/>
        <v>0.26333485072010981</v>
      </c>
      <c r="N23" s="77">
        <v>28954703</v>
      </c>
      <c r="O23" s="78">
        <v>11691234</v>
      </c>
      <c r="P23" s="78">
        <f t="shared" si="4"/>
        <v>40645937</v>
      </c>
      <c r="Q23" s="95">
        <f t="shared" si="5"/>
        <v>0.22803404234978994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61670498</v>
      </c>
      <c r="AA23" s="78">
        <f t="shared" si="11"/>
        <v>25913570</v>
      </c>
      <c r="AB23" s="78">
        <f t="shared" si="12"/>
        <v>87584068</v>
      </c>
      <c r="AC23" s="95">
        <f t="shared" si="13"/>
        <v>0.49136889306989973</v>
      </c>
      <c r="AD23" s="77">
        <v>30028791</v>
      </c>
      <c r="AE23" s="78">
        <v>15214164</v>
      </c>
      <c r="AF23" s="78">
        <f t="shared" si="14"/>
        <v>45242955</v>
      </c>
      <c r="AG23" s="78">
        <v>182425492</v>
      </c>
      <c r="AH23" s="78">
        <v>206061156</v>
      </c>
      <c r="AI23" s="79">
        <v>87941436</v>
      </c>
      <c r="AJ23" s="114">
        <f t="shared" si="15"/>
        <v>0.48206769260076876</v>
      </c>
      <c r="AK23" s="115">
        <f t="shared" si="16"/>
        <v>-0.10160737732537584</v>
      </c>
    </row>
    <row r="24" spans="1:37" ht="13" x14ac:dyDescent="0.3">
      <c r="A24" s="55" t="s">
        <v>101</v>
      </c>
      <c r="B24" s="56" t="s">
        <v>126</v>
      </c>
      <c r="C24" s="57" t="s">
        <v>127</v>
      </c>
      <c r="D24" s="77">
        <v>290496561</v>
      </c>
      <c r="E24" s="78">
        <v>92121850</v>
      </c>
      <c r="F24" s="79">
        <f t="shared" si="0"/>
        <v>382618411</v>
      </c>
      <c r="G24" s="77">
        <v>290496561</v>
      </c>
      <c r="H24" s="78">
        <v>92121850</v>
      </c>
      <c r="I24" s="79">
        <f t="shared" si="1"/>
        <v>382618411</v>
      </c>
      <c r="J24" s="77">
        <v>38752612</v>
      </c>
      <c r="K24" s="78">
        <v>11137854</v>
      </c>
      <c r="L24" s="78">
        <f t="shared" si="2"/>
        <v>49890466</v>
      </c>
      <c r="M24" s="95">
        <f t="shared" si="3"/>
        <v>0.1303922251666034</v>
      </c>
      <c r="N24" s="77">
        <v>82554192</v>
      </c>
      <c r="O24" s="78">
        <v>23762384</v>
      </c>
      <c r="P24" s="78">
        <f t="shared" si="4"/>
        <v>106316576</v>
      </c>
      <c r="Q24" s="95">
        <f t="shared" si="5"/>
        <v>0.27786581341481764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121306804</v>
      </c>
      <c r="AA24" s="78">
        <f t="shared" si="11"/>
        <v>34900238</v>
      </c>
      <c r="AB24" s="78">
        <f t="shared" si="12"/>
        <v>156207042</v>
      </c>
      <c r="AC24" s="95">
        <f t="shared" si="13"/>
        <v>0.40825803858142101</v>
      </c>
      <c r="AD24" s="77">
        <v>30740060</v>
      </c>
      <c r="AE24" s="78">
        <v>23945340</v>
      </c>
      <c r="AF24" s="78">
        <f t="shared" si="14"/>
        <v>54685400</v>
      </c>
      <c r="AG24" s="78">
        <v>370724944</v>
      </c>
      <c r="AH24" s="78">
        <v>439149143</v>
      </c>
      <c r="AI24" s="79">
        <v>-619122698</v>
      </c>
      <c r="AJ24" s="114">
        <f t="shared" si="15"/>
        <v>-1.6700324810083456</v>
      </c>
      <c r="AK24" s="115">
        <f t="shared" si="16"/>
        <v>0.94414918790024394</v>
      </c>
    </row>
    <row r="25" spans="1:37" ht="13" x14ac:dyDescent="0.3">
      <c r="A25" s="55" t="s">
        <v>101</v>
      </c>
      <c r="B25" s="56" t="s">
        <v>128</v>
      </c>
      <c r="C25" s="57" t="s">
        <v>129</v>
      </c>
      <c r="D25" s="77">
        <v>212531586</v>
      </c>
      <c r="E25" s="78">
        <v>49637253</v>
      </c>
      <c r="F25" s="79">
        <f t="shared" si="0"/>
        <v>262168839</v>
      </c>
      <c r="G25" s="77">
        <v>212531586</v>
      </c>
      <c r="H25" s="78">
        <v>49637253</v>
      </c>
      <c r="I25" s="79">
        <f t="shared" si="1"/>
        <v>262168839</v>
      </c>
      <c r="J25" s="77">
        <v>51476524</v>
      </c>
      <c r="K25" s="78">
        <v>12703977</v>
      </c>
      <c r="L25" s="78">
        <f t="shared" si="2"/>
        <v>64180501</v>
      </c>
      <c r="M25" s="95">
        <f t="shared" si="3"/>
        <v>0.24480598550463123</v>
      </c>
      <c r="N25" s="77">
        <v>57185365</v>
      </c>
      <c r="O25" s="78">
        <v>10805642</v>
      </c>
      <c r="P25" s="78">
        <f t="shared" si="4"/>
        <v>67991007</v>
      </c>
      <c r="Q25" s="95">
        <f t="shared" si="5"/>
        <v>0.25934053512744126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108661889</v>
      </c>
      <c r="AA25" s="78">
        <f t="shared" si="11"/>
        <v>23509619</v>
      </c>
      <c r="AB25" s="78">
        <f t="shared" si="12"/>
        <v>132171508</v>
      </c>
      <c r="AC25" s="95">
        <f t="shared" si="13"/>
        <v>0.50414652063207255</v>
      </c>
      <c r="AD25" s="77">
        <v>66329666</v>
      </c>
      <c r="AE25" s="78">
        <v>12907998</v>
      </c>
      <c r="AF25" s="78">
        <f t="shared" si="14"/>
        <v>79237664</v>
      </c>
      <c r="AG25" s="78">
        <v>244584599</v>
      </c>
      <c r="AH25" s="78">
        <v>258085867</v>
      </c>
      <c r="AI25" s="79">
        <v>807129945</v>
      </c>
      <c r="AJ25" s="114">
        <f t="shared" si="15"/>
        <v>3.300003141244392</v>
      </c>
      <c r="AK25" s="115">
        <f t="shared" si="16"/>
        <v>-0.14193574661665942</v>
      </c>
    </row>
    <row r="26" spans="1:37" ht="13" x14ac:dyDescent="0.3">
      <c r="A26" s="55" t="s">
        <v>101</v>
      </c>
      <c r="B26" s="56" t="s">
        <v>130</v>
      </c>
      <c r="C26" s="57" t="s">
        <v>131</v>
      </c>
      <c r="D26" s="77">
        <v>503019511</v>
      </c>
      <c r="E26" s="78">
        <v>72624483</v>
      </c>
      <c r="F26" s="79">
        <f t="shared" si="0"/>
        <v>575643994</v>
      </c>
      <c r="G26" s="77">
        <v>503019511</v>
      </c>
      <c r="H26" s="78">
        <v>72624483</v>
      </c>
      <c r="I26" s="79">
        <f t="shared" si="1"/>
        <v>575643994</v>
      </c>
      <c r="J26" s="77">
        <v>118530664</v>
      </c>
      <c r="K26" s="78">
        <v>28830918</v>
      </c>
      <c r="L26" s="78">
        <f t="shared" si="2"/>
        <v>147361582</v>
      </c>
      <c r="M26" s="95">
        <f t="shared" si="3"/>
        <v>0.25599430122778283</v>
      </c>
      <c r="N26" s="77">
        <v>118077492</v>
      </c>
      <c r="O26" s="78">
        <v>19088936</v>
      </c>
      <c r="P26" s="78">
        <f t="shared" si="4"/>
        <v>137166428</v>
      </c>
      <c r="Q26" s="95">
        <f t="shared" si="5"/>
        <v>0.23828343460489576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236608156</v>
      </c>
      <c r="AA26" s="78">
        <f t="shared" si="11"/>
        <v>47919854</v>
      </c>
      <c r="AB26" s="78">
        <f t="shared" si="12"/>
        <v>284528010</v>
      </c>
      <c r="AC26" s="95">
        <f t="shared" si="13"/>
        <v>0.49427773583267853</v>
      </c>
      <c r="AD26" s="77">
        <v>142502435</v>
      </c>
      <c r="AE26" s="78">
        <v>14312083</v>
      </c>
      <c r="AF26" s="78">
        <f t="shared" si="14"/>
        <v>156814518</v>
      </c>
      <c r="AG26" s="78">
        <v>616716815</v>
      </c>
      <c r="AH26" s="78">
        <v>620194711</v>
      </c>
      <c r="AI26" s="79">
        <v>426806384</v>
      </c>
      <c r="AJ26" s="114">
        <f t="shared" si="15"/>
        <v>0.692062180921725</v>
      </c>
      <c r="AK26" s="115">
        <f t="shared" si="16"/>
        <v>-0.12529509544518069</v>
      </c>
    </row>
    <row r="27" spans="1:37" ht="13" x14ac:dyDescent="0.3">
      <c r="A27" s="55" t="s">
        <v>116</v>
      </c>
      <c r="B27" s="56" t="s">
        <v>132</v>
      </c>
      <c r="C27" s="57" t="s">
        <v>133</v>
      </c>
      <c r="D27" s="77">
        <v>2149423595</v>
      </c>
      <c r="E27" s="78">
        <v>533155331</v>
      </c>
      <c r="F27" s="79">
        <f t="shared" si="0"/>
        <v>2682578926</v>
      </c>
      <c r="G27" s="77">
        <v>2182154489</v>
      </c>
      <c r="H27" s="78">
        <v>543999296</v>
      </c>
      <c r="I27" s="79">
        <f t="shared" si="1"/>
        <v>2726153785</v>
      </c>
      <c r="J27" s="77">
        <v>404584627</v>
      </c>
      <c r="K27" s="78">
        <v>102503672</v>
      </c>
      <c r="L27" s="78">
        <f t="shared" si="2"/>
        <v>507088299</v>
      </c>
      <c r="M27" s="95">
        <f t="shared" si="3"/>
        <v>0.18903015083180447</v>
      </c>
      <c r="N27" s="77">
        <v>130360388</v>
      </c>
      <c r="O27" s="78">
        <v>165338600</v>
      </c>
      <c r="P27" s="78">
        <f t="shared" si="4"/>
        <v>295698988</v>
      </c>
      <c r="Q27" s="95">
        <f t="shared" si="5"/>
        <v>0.11022937112270448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534945015</v>
      </c>
      <c r="AA27" s="78">
        <f t="shared" si="11"/>
        <v>267842272</v>
      </c>
      <c r="AB27" s="78">
        <f t="shared" si="12"/>
        <v>802787287</v>
      </c>
      <c r="AC27" s="95">
        <f t="shared" si="13"/>
        <v>0.29925952195450894</v>
      </c>
      <c r="AD27" s="77">
        <v>328949001</v>
      </c>
      <c r="AE27" s="78">
        <v>130680109</v>
      </c>
      <c r="AF27" s="78">
        <f t="shared" si="14"/>
        <v>459629110</v>
      </c>
      <c r="AG27" s="78">
        <v>2555339724</v>
      </c>
      <c r="AH27" s="78">
        <v>2573559460</v>
      </c>
      <c r="AI27" s="79">
        <v>861704655</v>
      </c>
      <c r="AJ27" s="114">
        <f t="shared" si="15"/>
        <v>0.33721725800557389</v>
      </c>
      <c r="AK27" s="115">
        <f t="shared" si="16"/>
        <v>-0.35665739709132005</v>
      </c>
    </row>
    <row r="28" spans="1:37" ht="14" x14ac:dyDescent="0.3">
      <c r="A28" s="58" t="s">
        <v>0</v>
      </c>
      <c r="B28" s="59" t="s">
        <v>134</v>
      </c>
      <c r="C28" s="60" t="s">
        <v>0</v>
      </c>
      <c r="D28" s="80">
        <f>SUM(D21:D27)</f>
        <v>4761662234</v>
      </c>
      <c r="E28" s="81">
        <f>SUM(E21:E27)</f>
        <v>1173026295</v>
      </c>
      <c r="F28" s="82">
        <f t="shared" si="0"/>
        <v>5934688529</v>
      </c>
      <c r="G28" s="80">
        <f>SUM(G21:G27)</f>
        <v>4796097627</v>
      </c>
      <c r="H28" s="81">
        <f>SUM(H21:H27)</f>
        <v>1263783532</v>
      </c>
      <c r="I28" s="82">
        <f t="shared" si="1"/>
        <v>6059881159</v>
      </c>
      <c r="J28" s="80">
        <f>SUM(J21:J27)</f>
        <v>796114202</v>
      </c>
      <c r="K28" s="81">
        <f>SUM(K21:K27)</f>
        <v>251174552</v>
      </c>
      <c r="L28" s="81">
        <f t="shared" si="2"/>
        <v>1047288754</v>
      </c>
      <c r="M28" s="96">
        <f t="shared" si="3"/>
        <v>0.17646903437011024</v>
      </c>
      <c r="N28" s="80">
        <f>SUM(N21:N27)</f>
        <v>643143039</v>
      </c>
      <c r="O28" s="81">
        <f>SUM(O21:O27)</f>
        <v>352961038</v>
      </c>
      <c r="P28" s="81">
        <f t="shared" si="4"/>
        <v>996104077</v>
      </c>
      <c r="Q28" s="96">
        <f t="shared" si="5"/>
        <v>0.16784437332010149</v>
      </c>
      <c r="R28" s="80">
        <f>SUM(R21:R27)</f>
        <v>0</v>
      </c>
      <c r="S28" s="81">
        <f>SUM(S21:S27)</f>
        <v>0</v>
      </c>
      <c r="T28" s="81">
        <f t="shared" si="6"/>
        <v>0</v>
      </c>
      <c r="U28" s="96">
        <f t="shared" si="7"/>
        <v>0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f t="shared" si="10"/>
        <v>1439257241</v>
      </c>
      <c r="AA28" s="81">
        <f t="shared" si="11"/>
        <v>604135590</v>
      </c>
      <c r="AB28" s="81">
        <f t="shared" si="12"/>
        <v>2043392831</v>
      </c>
      <c r="AC28" s="96">
        <f t="shared" si="13"/>
        <v>0.34431340769021174</v>
      </c>
      <c r="AD28" s="80">
        <f>SUM(AD21:AD27)</f>
        <v>789102306</v>
      </c>
      <c r="AE28" s="81">
        <f>SUM(AE21:AE27)</f>
        <v>284765032</v>
      </c>
      <c r="AF28" s="81">
        <f t="shared" si="14"/>
        <v>1073867338</v>
      </c>
      <c r="AG28" s="81">
        <f>SUM(AG21:AG27)</f>
        <v>5520019939</v>
      </c>
      <c r="AH28" s="81">
        <f>SUM(AH21:AH27)</f>
        <v>5815175927</v>
      </c>
      <c r="AI28" s="82">
        <f>SUM(AI21:AI27)</f>
        <v>2049718570</v>
      </c>
      <c r="AJ28" s="116">
        <f t="shared" si="15"/>
        <v>0.37132448662338063</v>
      </c>
      <c r="AK28" s="117">
        <f t="shared" si="16"/>
        <v>-7.2414215656124159E-2</v>
      </c>
    </row>
    <row r="29" spans="1:37" ht="13" x14ac:dyDescent="0.3">
      <c r="A29" s="55" t="s">
        <v>101</v>
      </c>
      <c r="B29" s="56" t="s">
        <v>135</v>
      </c>
      <c r="C29" s="57" t="s">
        <v>136</v>
      </c>
      <c r="D29" s="77">
        <v>492229402</v>
      </c>
      <c r="E29" s="78">
        <v>31734000</v>
      </c>
      <c r="F29" s="79">
        <f t="shared" si="0"/>
        <v>523963402</v>
      </c>
      <c r="G29" s="77">
        <v>492229402</v>
      </c>
      <c r="H29" s="78">
        <v>31734000</v>
      </c>
      <c r="I29" s="79">
        <f t="shared" si="1"/>
        <v>523963402</v>
      </c>
      <c r="J29" s="77">
        <v>122229139</v>
      </c>
      <c r="K29" s="78">
        <v>45825045</v>
      </c>
      <c r="L29" s="78">
        <f t="shared" si="2"/>
        <v>168054184</v>
      </c>
      <c r="M29" s="95">
        <f t="shared" si="3"/>
        <v>0.32073649296597245</v>
      </c>
      <c r="N29" s="77">
        <v>110841574</v>
      </c>
      <c r="O29" s="78">
        <v>10714111</v>
      </c>
      <c r="P29" s="78">
        <f t="shared" si="4"/>
        <v>121555685</v>
      </c>
      <c r="Q29" s="95">
        <f t="shared" si="5"/>
        <v>0.23199270127649108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233070713</v>
      </c>
      <c r="AA29" s="78">
        <f t="shared" si="11"/>
        <v>56539156</v>
      </c>
      <c r="AB29" s="78">
        <f t="shared" si="12"/>
        <v>289609869</v>
      </c>
      <c r="AC29" s="95">
        <f t="shared" si="13"/>
        <v>0.55272919424246347</v>
      </c>
      <c r="AD29" s="77">
        <v>137485537</v>
      </c>
      <c r="AE29" s="78">
        <v>23969329</v>
      </c>
      <c r="AF29" s="78">
        <f t="shared" si="14"/>
        <v>161454866</v>
      </c>
      <c r="AG29" s="78">
        <v>471679707</v>
      </c>
      <c r="AH29" s="78">
        <v>491929654</v>
      </c>
      <c r="AI29" s="79">
        <v>476798804</v>
      </c>
      <c r="AJ29" s="114">
        <f t="shared" si="15"/>
        <v>1.0108529091331038</v>
      </c>
      <c r="AK29" s="115">
        <f t="shared" si="16"/>
        <v>-0.24712281511540202</v>
      </c>
    </row>
    <row r="30" spans="1:37" ht="13" x14ac:dyDescent="0.3">
      <c r="A30" s="55" t="s">
        <v>101</v>
      </c>
      <c r="B30" s="56" t="s">
        <v>137</v>
      </c>
      <c r="C30" s="57" t="s">
        <v>138</v>
      </c>
      <c r="D30" s="77">
        <v>303139023</v>
      </c>
      <c r="E30" s="78">
        <v>130438309</v>
      </c>
      <c r="F30" s="79">
        <f t="shared" si="0"/>
        <v>433577332</v>
      </c>
      <c r="G30" s="77">
        <v>303139023</v>
      </c>
      <c r="H30" s="78">
        <v>130438309</v>
      </c>
      <c r="I30" s="79">
        <f t="shared" si="1"/>
        <v>433577332</v>
      </c>
      <c r="J30" s="77">
        <v>75642572</v>
      </c>
      <c r="K30" s="78">
        <v>12080746</v>
      </c>
      <c r="L30" s="78">
        <f t="shared" si="2"/>
        <v>87723318</v>
      </c>
      <c r="M30" s="95">
        <f t="shared" si="3"/>
        <v>0.20232450251804215</v>
      </c>
      <c r="N30" s="77">
        <v>75315416</v>
      </c>
      <c r="O30" s="78">
        <v>27530030</v>
      </c>
      <c r="P30" s="78">
        <f t="shared" si="4"/>
        <v>102845446</v>
      </c>
      <c r="Q30" s="95">
        <f t="shared" si="5"/>
        <v>0.23720208232657328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150957988</v>
      </c>
      <c r="AA30" s="78">
        <f t="shared" si="11"/>
        <v>39610776</v>
      </c>
      <c r="AB30" s="78">
        <f t="shared" si="12"/>
        <v>190568764</v>
      </c>
      <c r="AC30" s="95">
        <f t="shared" si="13"/>
        <v>0.43952658484461543</v>
      </c>
      <c r="AD30" s="77">
        <v>82471294</v>
      </c>
      <c r="AE30" s="78">
        <v>18319948</v>
      </c>
      <c r="AF30" s="78">
        <f t="shared" si="14"/>
        <v>100791242</v>
      </c>
      <c r="AG30" s="78">
        <v>360141107</v>
      </c>
      <c r="AH30" s="78">
        <v>388397023</v>
      </c>
      <c r="AI30" s="79">
        <v>154956536</v>
      </c>
      <c r="AJ30" s="114">
        <f t="shared" si="15"/>
        <v>0.4302661734196313</v>
      </c>
      <c r="AK30" s="115">
        <f t="shared" si="16"/>
        <v>2.0380778718849468E-2</v>
      </c>
    </row>
    <row r="31" spans="1:37" ht="13" x14ac:dyDescent="0.3">
      <c r="A31" s="55" t="s">
        <v>101</v>
      </c>
      <c r="B31" s="56" t="s">
        <v>139</v>
      </c>
      <c r="C31" s="57" t="s">
        <v>140</v>
      </c>
      <c r="D31" s="77">
        <v>276949813</v>
      </c>
      <c r="E31" s="78">
        <v>174617382</v>
      </c>
      <c r="F31" s="79">
        <f t="shared" si="0"/>
        <v>451567195</v>
      </c>
      <c r="G31" s="77">
        <v>276949813</v>
      </c>
      <c r="H31" s="78">
        <v>174617382</v>
      </c>
      <c r="I31" s="79">
        <f t="shared" si="1"/>
        <v>451567195</v>
      </c>
      <c r="J31" s="77">
        <v>63999308</v>
      </c>
      <c r="K31" s="78">
        <v>18871974</v>
      </c>
      <c r="L31" s="78">
        <f t="shared" si="2"/>
        <v>82871282</v>
      </c>
      <c r="M31" s="95">
        <f t="shared" si="3"/>
        <v>0.1835192700390913</v>
      </c>
      <c r="N31" s="77">
        <v>77848514</v>
      </c>
      <c r="O31" s="78">
        <v>42214476</v>
      </c>
      <c r="P31" s="78">
        <f t="shared" si="4"/>
        <v>120062990</v>
      </c>
      <c r="Q31" s="95">
        <f t="shared" si="5"/>
        <v>0.26588067363927975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141847822</v>
      </c>
      <c r="AA31" s="78">
        <f t="shared" si="11"/>
        <v>61086450</v>
      </c>
      <c r="AB31" s="78">
        <f t="shared" si="12"/>
        <v>202934272</v>
      </c>
      <c r="AC31" s="95">
        <f t="shared" si="13"/>
        <v>0.44939994367837105</v>
      </c>
      <c r="AD31" s="77">
        <v>70678717</v>
      </c>
      <c r="AE31" s="78">
        <v>49368018</v>
      </c>
      <c r="AF31" s="78">
        <f t="shared" si="14"/>
        <v>120046735</v>
      </c>
      <c r="AG31" s="78">
        <v>338905454</v>
      </c>
      <c r="AH31" s="78">
        <v>371539080</v>
      </c>
      <c r="AI31" s="79">
        <v>226974760</v>
      </c>
      <c r="AJ31" s="114">
        <f t="shared" si="15"/>
        <v>0.66972885009988659</v>
      </c>
      <c r="AK31" s="115">
        <f t="shared" si="16"/>
        <v>1.3540559849456457E-4</v>
      </c>
    </row>
    <row r="32" spans="1:37" ht="13" x14ac:dyDescent="0.3">
      <c r="A32" s="55" t="s">
        <v>101</v>
      </c>
      <c r="B32" s="56" t="s">
        <v>141</v>
      </c>
      <c r="C32" s="57" t="s">
        <v>142</v>
      </c>
      <c r="D32" s="77">
        <v>269517412</v>
      </c>
      <c r="E32" s="78">
        <v>126403376</v>
      </c>
      <c r="F32" s="79">
        <f t="shared" si="0"/>
        <v>395920788</v>
      </c>
      <c r="G32" s="77">
        <v>269517412</v>
      </c>
      <c r="H32" s="78">
        <v>126403376</v>
      </c>
      <c r="I32" s="79">
        <f t="shared" si="1"/>
        <v>395920788</v>
      </c>
      <c r="J32" s="77">
        <v>57384674</v>
      </c>
      <c r="K32" s="78">
        <v>41930700</v>
      </c>
      <c r="L32" s="78">
        <f t="shared" si="2"/>
        <v>99315374</v>
      </c>
      <c r="M32" s="95">
        <f t="shared" si="3"/>
        <v>0.25084657590649168</v>
      </c>
      <c r="N32" s="77">
        <v>52352238</v>
      </c>
      <c r="O32" s="78">
        <v>30641722</v>
      </c>
      <c r="P32" s="78">
        <f t="shared" si="4"/>
        <v>82993960</v>
      </c>
      <c r="Q32" s="95">
        <f t="shared" si="5"/>
        <v>0.20962263795049832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109736912</v>
      </c>
      <c r="AA32" s="78">
        <f t="shared" si="11"/>
        <v>72572422</v>
      </c>
      <c r="AB32" s="78">
        <f t="shared" si="12"/>
        <v>182309334</v>
      </c>
      <c r="AC32" s="95">
        <f t="shared" si="13"/>
        <v>0.46046921385699002</v>
      </c>
      <c r="AD32" s="77">
        <v>59125248</v>
      </c>
      <c r="AE32" s="78">
        <v>49848768</v>
      </c>
      <c r="AF32" s="78">
        <f t="shared" si="14"/>
        <v>108974016</v>
      </c>
      <c r="AG32" s="78">
        <v>453065011</v>
      </c>
      <c r="AH32" s="78">
        <v>453271672</v>
      </c>
      <c r="AI32" s="79">
        <v>100372418</v>
      </c>
      <c r="AJ32" s="114">
        <f t="shared" si="15"/>
        <v>0.22154087286162116</v>
      </c>
      <c r="AK32" s="115">
        <f t="shared" si="16"/>
        <v>-0.23840597009841313</v>
      </c>
    </row>
    <row r="33" spans="1:37" ht="13" x14ac:dyDescent="0.3">
      <c r="A33" s="55" t="s">
        <v>101</v>
      </c>
      <c r="B33" s="56" t="s">
        <v>143</v>
      </c>
      <c r="C33" s="57" t="s">
        <v>144</v>
      </c>
      <c r="D33" s="77">
        <v>164034748</v>
      </c>
      <c r="E33" s="78">
        <v>75544148</v>
      </c>
      <c r="F33" s="79">
        <f t="shared" si="0"/>
        <v>239578896</v>
      </c>
      <c r="G33" s="77">
        <v>164034748</v>
      </c>
      <c r="H33" s="78">
        <v>75544148</v>
      </c>
      <c r="I33" s="79">
        <f t="shared" si="1"/>
        <v>239578896</v>
      </c>
      <c r="J33" s="77">
        <v>43138288</v>
      </c>
      <c r="K33" s="78">
        <v>97715920</v>
      </c>
      <c r="L33" s="78">
        <f t="shared" si="2"/>
        <v>140854208</v>
      </c>
      <c r="M33" s="95">
        <f t="shared" si="3"/>
        <v>0.58792410496791003</v>
      </c>
      <c r="N33" s="77">
        <v>33357362</v>
      </c>
      <c r="O33" s="78">
        <v>29559013</v>
      </c>
      <c r="P33" s="78">
        <f t="shared" si="4"/>
        <v>62916375</v>
      </c>
      <c r="Q33" s="95">
        <f t="shared" si="5"/>
        <v>0.26261234211547579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76495650</v>
      </c>
      <c r="AA33" s="78">
        <f t="shared" si="11"/>
        <v>127274933</v>
      </c>
      <c r="AB33" s="78">
        <f t="shared" si="12"/>
        <v>203770583</v>
      </c>
      <c r="AC33" s="95">
        <f t="shared" si="13"/>
        <v>0.85053644708338583</v>
      </c>
      <c r="AD33" s="77">
        <v>34512990</v>
      </c>
      <c r="AE33" s="78">
        <v>28934729</v>
      </c>
      <c r="AF33" s="78">
        <f t="shared" si="14"/>
        <v>63447719</v>
      </c>
      <c r="AG33" s="78">
        <v>220123159</v>
      </c>
      <c r="AH33" s="78">
        <v>268848178</v>
      </c>
      <c r="AI33" s="79">
        <v>100590140</v>
      </c>
      <c r="AJ33" s="114">
        <f t="shared" si="15"/>
        <v>0.4569720898835547</v>
      </c>
      <c r="AK33" s="115">
        <f t="shared" si="16"/>
        <v>-8.3745169783014939E-3</v>
      </c>
    </row>
    <row r="34" spans="1:37" ht="13" x14ac:dyDescent="0.3">
      <c r="A34" s="55" t="s">
        <v>101</v>
      </c>
      <c r="B34" s="56" t="s">
        <v>145</v>
      </c>
      <c r="C34" s="57" t="s">
        <v>146</v>
      </c>
      <c r="D34" s="77">
        <v>1088722770</v>
      </c>
      <c r="E34" s="78">
        <v>126040260</v>
      </c>
      <c r="F34" s="79">
        <f t="shared" si="0"/>
        <v>1214763030</v>
      </c>
      <c r="G34" s="77">
        <v>1088722770</v>
      </c>
      <c r="H34" s="78">
        <v>126040260</v>
      </c>
      <c r="I34" s="79">
        <f t="shared" si="1"/>
        <v>1214763030</v>
      </c>
      <c r="J34" s="77">
        <v>328446431</v>
      </c>
      <c r="K34" s="78">
        <v>21653789</v>
      </c>
      <c r="L34" s="78">
        <f t="shared" si="2"/>
        <v>350100220</v>
      </c>
      <c r="M34" s="95">
        <f t="shared" si="3"/>
        <v>0.28820453977760585</v>
      </c>
      <c r="N34" s="77">
        <v>261994300</v>
      </c>
      <c r="O34" s="78">
        <v>34243752</v>
      </c>
      <c r="P34" s="78">
        <f t="shared" si="4"/>
        <v>296238052</v>
      </c>
      <c r="Q34" s="95">
        <f t="shared" si="5"/>
        <v>0.24386488943444384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590440731</v>
      </c>
      <c r="AA34" s="78">
        <f t="shared" si="11"/>
        <v>55897541</v>
      </c>
      <c r="AB34" s="78">
        <f t="shared" si="12"/>
        <v>646338272</v>
      </c>
      <c r="AC34" s="95">
        <f t="shared" si="13"/>
        <v>0.53206942921204969</v>
      </c>
      <c r="AD34" s="77">
        <v>244379598</v>
      </c>
      <c r="AE34" s="78">
        <v>53814736</v>
      </c>
      <c r="AF34" s="78">
        <f t="shared" si="14"/>
        <v>298194334</v>
      </c>
      <c r="AG34" s="78">
        <v>1272373816</v>
      </c>
      <c r="AH34" s="78">
        <v>1343159787</v>
      </c>
      <c r="AI34" s="79">
        <v>610788898</v>
      </c>
      <c r="AJ34" s="114">
        <f t="shared" si="15"/>
        <v>0.48003887719110372</v>
      </c>
      <c r="AK34" s="115">
        <f t="shared" si="16"/>
        <v>-6.5604264633679632E-3</v>
      </c>
    </row>
    <row r="35" spans="1:37" ht="13" x14ac:dyDescent="0.3">
      <c r="A35" s="55" t="s">
        <v>116</v>
      </c>
      <c r="B35" s="56" t="s">
        <v>147</v>
      </c>
      <c r="C35" s="57" t="s">
        <v>148</v>
      </c>
      <c r="D35" s="77">
        <v>1425520797</v>
      </c>
      <c r="E35" s="78">
        <v>367951198</v>
      </c>
      <c r="F35" s="79">
        <f t="shared" si="0"/>
        <v>1793471995</v>
      </c>
      <c r="G35" s="77">
        <v>1425520797</v>
      </c>
      <c r="H35" s="78">
        <v>367951198</v>
      </c>
      <c r="I35" s="79">
        <f t="shared" si="1"/>
        <v>1793471995</v>
      </c>
      <c r="J35" s="77">
        <v>271224552</v>
      </c>
      <c r="K35" s="78">
        <v>100695896</v>
      </c>
      <c r="L35" s="78">
        <f t="shared" si="2"/>
        <v>371920448</v>
      </c>
      <c r="M35" s="95">
        <f t="shared" si="3"/>
        <v>0.20737455005535227</v>
      </c>
      <c r="N35" s="77">
        <v>387937760</v>
      </c>
      <c r="O35" s="78">
        <v>196650553</v>
      </c>
      <c r="P35" s="78">
        <f t="shared" si="4"/>
        <v>584588313</v>
      </c>
      <c r="Q35" s="95">
        <f t="shared" si="5"/>
        <v>0.32595341027335084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659162312</v>
      </c>
      <c r="AA35" s="78">
        <f t="shared" si="11"/>
        <v>297346449</v>
      </c>
      <c r="AB35" s="78">
        <f t="shared" si="12"/>
        <v>956508761</v>
      </c>
      <c r="AC35" s="95">
        <f t="shared" si="13"/>
        <v>0.53332796032870311</v>
      </c>
      <c r="AD35" s="77">
        <v>400983197</v>
      </c>
      <c r="AE35" s="78">
        <v>178989410</v>
      </c>
      <c r="AF35" s="78">
        <f t="shared" si="14"/>
        <v>579972607</v>
      </c>
      <c r="AG35" s="78">
        <v>1864636427</v>
      </c>
      <c r="AH35" s="78">
        <v>1861945383</v>
      </c>
      <c r="AI35" s="79">
        <v>1006001535</v>
      </c>
      <c r="AJ35" s="114">
        <f t="shared" si="15"/>
        <v>0.53951618687324931</v>
      </c>
      <c r="AK35" s="115">
        <f t="shared" si="16"/>
        <v>7.9584896670819028E-3</v>
      </c>
    </row>
    <row r="36" spans="1:37" ht="14" x14ac:dyDescent="0.3">
      <c r="A36" s="58" t="s">
        <v>0</v>
      </c>
      <c r="B36" s="59" t="s">
        <v>149</v>
      </c>
      <c r="C36" s="60" t="s">
        <v>0</v>
      </c>
      <c r="D36" s="80">
        <f>SUM(D29:D35)</f>
        <v>4020113965</v>
      </c>
      <c r="E36" s="81">
        <f>SUM(E29:E35)</f>
        <v>1032728673</v>
      </c>
      <c r="F36" s="82">
        <f t="shared" si="0"/>
        <v>5052842638</v>
      </c>
      <c r="G36" s="80">
        <f>SUM(G29:G35)</f>
        <v>4020113965</v>
      </c>
      <c r="H36" s="81">
        <f>SUM(H29:H35)</f>
        <v>1032728673</v>
      </c>
      <c r="I36" s="82">
        <f t="shared" si="1"/>
        <v>5052842638</v>
      </c>
      <c r="J36" s="80">
        <f>SUM(J29:J35)</f>
        <v>962064964</v>
      </c>
      <c r="K36" s="81">
        <f>SUM(K29:K35)</f>
        <v>338774070</v>
      </c>
      <c r="L36" s="81">
        <f t="shared" si="2"/>
        <v>1300839034</v>
      </c>
      <c r="M36" s="96">
        <f t="shared" si="3"/>
        <v>0.25744697137746092</v>
      </c>
      <c r="N36" s="80">
        <f>SUM(N29:N35)</f>
        <v>999647164</v>
      </c>
      <c r="O36" s="81">
        <f>SUM(O29:O35)</f>
        <v>371553657</v>
      </c>
      <c r="P36" s="81">
        <f t="shared" si="4"/>
        <v>1371200821</v>
      </c>
      <c r="Q36" s="96">
        <f t="shared" si="5"/>
        <v>0.27137216003677966</v>
      </c>
      <c r="R36" s="80">
        <f>SUM(R29:R35)</f>
        <v>0</v>
      </c>
      <c r="S36" s="81">
        <f>SUM(S29:S35)</f>
        <v>0</v>
      </c>
      <c r="T36" s="81">
        <f t="shared" si="6"/>
        <v>0</v>
      </c>
      <c r="U36" s="96">
        <f t="shared" si="7"/>
        <v>0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f t="shared" si="10"/>
        <v>1961712128</v>
      </c>
      <c r="AA36" s="81">
        <f t="shared" si="11"/>
        <v>710327727</v>
      </c>
      <c r="AB36" s="81">
        <f t="shared" si="12"/>
        <v>2672039855</v>
      </c>
      <c r="AC36" s="96">
        <f t="shared" si="13"/>
        <v>0.52881913141424053</v>
      </c>
      <c r="AD36" s="80">
        <f>SUM(AD29:AD35)</f>
        <v>1029636581</v>
      </c>
      <c r="AE36" s="81">
        <f>SUM(AE29:AE35)</f>
        <v>403244938</v>
      </c>
      <c r="AF36" s="81">
        <f t="shared" si="14"/>
        <v>1432881519</v>
      </c>
      <c r="AG36" s="81">
        <f>SUM(AG29:AG35)</f>
        <v>4980924681</v>
      </c>
      <c r="AH36" s="81">
        <f>SUM(AH29:AH35)</f>
        <v>5179090777</v>
      </c>
      <c r="AI36" s="82">
        <f>SUM(AI29:AI35)</f>
        <v>2676483091</v>
      </c>
      <c r="AJ36" s="116">
        <f t="shared" si="15"/>
        <v>0.53734662987569071</v>
      </c>
      <c r="AK36" s="117">
        <f t="shared" si="16"/>
        <v>-4.3046614239987235E-2</v>
      </c>
    </row>
    <row r="37" spans="1:37" ht="13" x14ac:dyDescent="0.3">
      <c r="A37" s="55" t="s">
        <v>101</v>
      </c>
      <c r="B37" s="56" t="s">
        <v>150</v>
      </c>
      <c r="C37" s="57" t="s">
        <v>151</v>
      </c>
      <c r="D37" s="77">
        <v>466929807</v>
      </c>
      <c r="E37" s="78">
        <v>60339060</v>
      </c>
      <c r="F37" s="79">
        <f t="shared" si="0"/>
        <v>527268867</v>
      </c>
      <c r="G37" s="77">
        <v>466929807</v>
      </c>
      <c r="H37" s="78">
        <v>60339060</v>
      </c>
      <c r="I37" s="79">
        <f t="shared" si="1"/>
        <v>527268867</v>
      </c>
      <c r="J37" s="77">
        <v>85248901</v>
      </c>
      <c r="K37" s="78">
        <v>15031737</v>
      </c>
      <c r="L37" s="78">
        <f t="shared" si="2"/>
        <v>100280638</v>
      </c>
      <c r="M37" s="95">
        <f t="shared" si="3"/>
        <v>0.19018880930817408</v>
      </c>
      <c r="N37" s="77">
        <v>92061849</v>
      </c>
      <c r="O37" s="78">
        <v>18409759</v>
      </c>
      <c r="P37" s="78">
        <f t="shared" si="4"/>
        <v>110471608</v>
      </c>
      <c r="Q37" s="95">
        <f t="shared" si="5"/>
        <v>0.20951665253545115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177310750</v>
      </c>
      <c r="AA37" s="78">
        <f t="shared" si="11"/>
        <v>33441496</v>
      </c>
      <c r="AB37" s="78">
        <f t="shared" si="12"/>
        <v>210752246</v>
      </c>
      <c r="AC37" s="95">
        <f t="shared" si="13"/>
        <v>0.39970546184362521</v>
      </c>
      <c r="AD37" s="77">
        <v>82524575</v>
      </c>
      <c r="AE37" s="78">
        <v>21679507</v>
      </c>
      <c r="AF37" s="78">
        <f t="shared" si="14"/>
        <v>104204082</v>
      </c>
      <c r="AG37" s="78">
        <v>515204064</v>
      </c>
      <c r="AH37" s="78">
        <v>534694357</v>
      </c>
      <c r="AI37" s="79">
        <v>193104059</v>
      </c>
      <c r="AJ37" s="114">
        <f t="shared" si="15"/>
        <v>0.37481082253264214</v>
      </c>
      <c r="AK37" s="115">
        <f t="shared" si="16"/>
        <v>6.0146645694743484E-2</v>
      </c>
    </row>
    <row r="38" spans="1:37" ht="13" x14ac:dyDescent="0.3">
      <c r="A38" s="55" t="s">
        <v>101</v>
      </c>
      <c r="B38" s="56" t="s">
        <v>152</v>
      </c>
      <c r="C38" s="57" t="s">
        <v>153</v>
      </c>
      <c r="D38" s="77">
        <v>423745232</v>
      </c>
      <c r="E38" s="78">
        <v>135991073</v>
      </c>
      <c r="F38" s="79">
        <f t="shared" si="0"/>
        <v>559736305</v>
      </c>
      <c r="G38" s="77">
        <v>423745232</v>
      </c>
      <c r="H38" s="78">
        <v>135991073</v>
      </c>
      <c r="I38" s="79">
        <f t="shared" si="1"/>
        <v>559736305</v>
      </c>
      <c r="J38" s="77">
        <v>76914178</v>
      </c>
      <c r="K38" s="78">
        <v>18334016</v>
      </c>
      <c r="L38" s="78">
        <f t="shared" si="2"/>
        <v>95248194</v>
      </c>
      <c r="M38" s="95">
        <f t="shared" si="3"/>
        <v>0.17016618923798413</v>
      </c>
      <c r="N38" s="77">
        <v>79909532</v>
      </c>
      <c r="O38" s="78">
        <v>35788196</v>
      </c>
      <c r="P38" s="78">
        <f t="shared" si="4"/>
        <v>115697728</v>
      </c>
      <c r="Q38" s="95">
        <f t="shared" si="5"/>
        <v>0.20670041761897148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156823710</v>
      </c>
      <c r="AA38" s="78">
        <f t="shared" si="11"/>
        <v>54122212</v>
      </c>
      <c r="AB38" s="78">
        <f t="shared" si="12"/>
        <v>210945922</v>
      </c>
      <c r="AC38" s="95">
        <f t="shared" si="13"/>
        <v>0.37686660685695561</v>
      </c>
      <c r="AD38" s="77">
        <v>82902403</v>
      </c>
      <c r="AE38" s="78">
        <v>30910351</v>
      </c>
      <c r="AF38" s="78">
        <f t="shared" si="14"/>
        <v>113812754</v>
      </c>
      <c r="AG38" s="78">
        <v>557114294</v>
      </c>
      <c r="AH38" s="78">
        <v>625366458</v>
      </c>
      <c r="AI38" s="79">
        <v>169175763</v>
      </c>
      <c r="AJ38" s="114">
        <f t="shared" si="15"/>
        <v>0.30366437340055036</v>
      </c>
      <c r="AK38" s="115">
        <f t="shared" si="16"/>
        <v>1.6562062982853343E-2</v>
      </c>
    </row>
    <row r="39" spans="1:37" ht="13" x14ac:dyDescent="0.3">
      <c r="A39" s="55" t="s">
        <v>101</v>
      </c>
      <c r="B39" s="56" t="s">
        <v>154</v>
      </c>
      <c r="C39" s="57" t="s">
        <v>155</v>
      </c>
      <c r="D39" s="77">
        <v>524942511</v>
      </c>
      <c r="E39" s="78">
        <v>39919855</v>
      </c>
      <c r="F39" s="79">
        <f t="shared" si="0"/>
        <v>564862366</v>
      </c>
      <c r="G39" s="77">
        <v>524942511</v>
      </c>
      <c r="H39" s="78">
        <v>39919855</v>
      </c>
      <c r="I39" s="79">
        <f t="shared" si="1"/>
        <v>564862366</v>
      </c>
      <c r="J39" s="77">
        <v>184867473</v>
      </c>
      <c r="K39" s="78">
        <v>5195365</v>
      </c>
      <c r="L39" s="78">
        <f t="shared" si="2"/>
        <v>190062838</v>
      </c>
      <c r="M39" s="95">
        <f t="shared" si="3"/>
        <v>0.33647636918335605</v>
      </c>
      <c r="N39" s="77">
        <v>54533644</v>
      </c>
      <c r="O39" s="78">
        <v>13231542</v>
      </c>
      <c r="P39" s="78">
        <f t="shared" si="4"/>
        <v>67765186</v>
      </c>
      <c r="Q39" s="95">
        <f t="shared" si="5"/>
        <v>0.11996760640980639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239401117</v>
      </c>
      <c r="AA39" s="78">
        <f t="shared" si="11"/>
        <v>18426907</v>
      </c>
      <c r="AB39" s="78">
        <f t="shared" si="12"/>
        <v>257828024</v>
      </c>
      <c r="AC39" s="95">
        <f t="shared" si="13"/>
        <v>0.45644397559316247</v>
      </c>
      <c r="AD39" s="77">
        <v>104638291</v>
      </c>
      <c r="AE39" s="78">
        <v>132966603</v>
      </c>
      <c r="AF39" s="78">
        <f t="shared" si="14"/>
        <v>237604894</v>
      </c>
      <c r="AG39" s="78">
        <v>516268079</v>
      </c>
      <c r="AH39" s="78">
        <v>532481190</v>
      </c>
      <c r="AI39" s="79">
        <v>229562424</v>
      </c>
      <c r="AJ39" s="114">
        <f t="shared" si="15"/>
        <v>0.44465740443348234</v>
      </c>
      <c r="AK39" s="115">
        <f t="shared" si="16"/>
        <v>-0.71479886268672566</v>
      </c>
    </row>
    <row r="40" spans="1:37" ht="13" x14ac:dyDescent="0.3">
      <c r="A40" s="55" t="s">
        <v>116</v>
      </c>
      <c r="B40" s="56" t="s">
        <v>156</v>
      </c>
      <c r="C40" s="57" t="s">
        <v>157</v>
      </c>
      <c r="D40" s="77">
        <v>915854586</v>
      </c>
      <c r="E40" s="78">
        <v>273663190</v>
      </c>
      <c r="F40" s="79">
        <f t="shared" si="0"/>
        <v>1189517776</v>
      </c>
      <c r="G40" s="77">
        <v>910066871</v>
      </c>
      <c r="H40" s="78">
        <v>290146655</v>
      </c>
      <c r="I40" s="79">
        <f t="shared" si="1"/>
        <v>1200213526</v>
      </c>
      <c r="J40" s="77">
        <v>122563955</v>
      </c>
      <c r="K40" s="78">
        <v>31364654</v>
      </c>
      <c r="L40" s="78">
        <f t="shared" si="2"/>
        <v>153928609</v>
      </c>
      <c r="M40" s="95">
        <f t="shared" si="3"/>
        <v>0.12940421076986075</v>
      </c>
      <c r="N40" s="77">
        <v>162463792</v>
      </c>
      <c r="O40" s="78">
        <v>67521276</v>
      </c>
      <c r="P40" s="78">
        <f t="shared" si="4"/>
        <v>229985068</v>
      </c>
      <c r="Q40" s="95">
        <f t="shared" si="5"/>
        <v>0.19334311150302641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285027747</v>
      </c>
      <c r="AA40" s="78">
        <f t="shared" si="11"/>
        <v>98885930</v>
      </c>
      <c r="AB40" s="78">
        <f t="shared" si="12"/>
        <v>383913677</v>
      </c>
      <c r="AC40" s="95">
        <f t="shared" si="13"/>
        <v>0.32274732227288716</v>
      </c>
      <c r="AD40" s="77">
        <v>134498556</v>
      </c>
      <c r="AE40" s="78">
        <v>57329588</v>
      </c>
      <c r="AF40" s="78">
        <f t="shared" si="14"/>
        <v>191828144</v>
      </c>
      <c r="AG40" s="78">
        <v>1088668397</v>
      </c>
      <c r="AH40" s="78">
        <v>1140518365</v>
      </c>
      <c r="AI40" s="79">
        <v>361898422</v>
      </c>
      <c r="AJ40" s="114">
        <f t="shared" si="15"/>
        <v>0.33242300685614556</v>
      </c>
      <c r="AK40" s="115">
        <f t="shared" si="16"/>
        <v>0.19891202200236058</v>
      </c>
    </row>
    <row r="41" spans="1:37" ht="14" x14ac:dyDescent="0.3">
      <c r="A41" s="58" t="s">
        <v>0</v>
      </c>
      <c r="B41" s="59" t="s">
        <v>158</v>
      </c>
      <c r="C41" s="60" t="s">
        <v>0</v>
      </c>
      <c r="D41" s="80">
        <f>SUM(D37:D40)</f>
        <v>2331472136</v>
      </c>
      <c r="E41" s="81">
        <f>SUM(E37:E40)</f>
        <v>509913178</v>
      </c>
      <c r="F41" s="82">
        <f t="shared" si="0"/>
        <v>2841385314</v>
      </c>
      <c r="G41" s="80">
        <f>SUM(G37:G40)</f>
        <v>2325684421</v>
      </c>
      <c r="H41" s="81">
        <f>SUM(H37:H40)</f>
        <v>526396643</v>
      </c>
      <c r="I41" s="82">
        <f t="shared" si="1"/>
        <v>2852081064</v>
      </c>
      <c r="J41" s="80">
        <f>SUM(J37:J40)</f>
        <v>469594507</v>
      </c>
      <c r="K41" s="81">
        <f>SUM(K37:K40)</f>
        <v>69925772</v>
      </c>
      <c r="L41" s="81">
        <f t="shared" si="2"/>
        <v>539520279</v>
      </c>
      <c r="M41" s="96">
        <f t="shared" si="3"/>
        <v>0.18987930863923652</v>
      </c>
      <c r="N41" s="80">
        <f>SUM(N37:N40)</f>
        <v>388968817</v>
      </c>
      <c r="O41" s="81">
        <f>SUM(O37:O40)</f>
        <v>134950773</v>
      </c>
      <c r="P41" s="81">
        <f t="shared" si="4"/>
        <v>523919590</v>
      </c>
      <c r="Q41" s="96">
        <f t="shared" si="5"/>
        <v>0.18438878649036333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858563324</v>
      </c>
      <c r="AA41" s="81">
        <f t="shared" si="11"/>
        <v>204876545</v>
      </c>
      <c r="AB41" s="81">
        <f t="shared" si="12"/>
        <v>1063439869</v>
      </c>
      <c r="AC41" s="96">
        <f t="shared" si="13"/>
        <v>0.37426809512959985</v>
      </c>
      <c r="AD41" s="80">
        <f>SUM(AD37:AD40)</f>
        <v>404563825</v>
      </c>
      <c r="AE41" s="81">
        <f>SUM(AE37:AE40)</f>
        <v>242886049</v>
      </c>
      <c r="AF41" s="81">
        <f t="shared" si="14"/>
        <v>647449874</v>
      </c>
      <c r="AG41" s="81">
        <f>SUM(AG37:AG40)</f>
        <v>2677254834</v>
      </c>
      <c r="AH41" s="81">
        <f>SUM(AH37:AH40)</f>
        <v>2833060370</v>
      </c>
      <c r="AI41" s="82">
        <f>SUM(AI37:AI40)</f>
        <v>953740668</v>
      </c>
      <c r="AJ41" s="116">
        <f t="shared" si="15"/>
        <v>0.35623828403926977</v>
      </c>
      <c r="AK41" s="117">
        <f t="shared" si="16"/>
        <v>-0.19079513173246831</v>
      </c>
    </row>
    <row r="42" spans="1:37" ht="13" x14ac:dyDescent="0.3">
      <c r="A42" s="55" t="s">
        <v>101</v>
      </c>
      <c r="B42" s="56" t="s">
        <v>159</v>
      </c>
      <c r="C42" s="57" t="s">
        <v>160</v>
      </c>
      <c r="D42" s="77">
        <v>552377316</v>
      </c>
      <c r="E42" s="78">
        <v>137354988</v>
      </c>
      <c r="F42" s="79">
        <f t="shared" si="0"/>
        <v>689732304</v>
      </c>
      <c r="G42" s="77">
        <v>557038796</v>
      </c>
      <c r="H42" s="78">
        <v>137945918</v>
      </c>
      <c r="I42" s="79">
        <f t="shared" si="1"/>
        <v>694984714</v>
      </c>
      <c r="J42" s="77">
        <v>124602744</v>
      </c>
      <c r="K42" s="78">
        <v>29999685</v>
      </c>
      <c r="L42" s="78">
        <f t="shared" si="2"/>
        <v>154602429</v>
      </c>
      <c r="M42" s="95">
        <f t="shared" si="3"/>
        <v>0.22414845310768566</v>
      </c>
      <c r="N42" s="77">
        <v>120644051</v>
      </c>
      <c r="O42" s="78">
        <v>35966352</v>
      </c>
      <c r="P42" s="78">
        <f t="shared" si="4"/>
        <v>156610403</v>
      </c>
      <c r="Q42" s="95">
        <f t="shared" si="5"/>
        <v>0.2270596898126436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245246795</v>
      </c>
      <c r="AA42" s="78">
        <f t="shared" si="11"/>
        <v>65966037</v>
      </c>
      <c r="AB42" s="78">
        <f t="shared" si="12"/>
        <v>311212832</v>
      </c>
      <c r="AC42" s="95">
        <f t="shared" si="13"/>
        <v>0.45120814292032929</v>
      </c>
      <c r="AD42" s="77">
        <v>109005576</v>
      </c>
      <c r="AE42" s="78">
        <v>27011008</v>
      </c>
      <c r="AF42" s="78">
        <f t="shared" si="14"/>
        <v>136016584</v>
      </c>
      <c r="AG42" s="78">
        <v>707190735</v>
      </c>
      <c r="AH42" s="78">
        <v>726643922</v>
      </c>
      <c r="AI42" s="79">
        <v>277320664</v>
      </c>
      <c r="AJ42" s="114">
        <f t="shared" si="15"/>
        <v>0.39214408542838164</v>
      </c>
      <c r="AK42" s="115">
        <f t="shared" si="16"/>
        <v>0.15140667699756372</v>
      </c>
    </row>
    <row r="43" spans="1:37" ht="13" x14ac:dyDescent="0.3">
      <c r="A43" s="55" t="s">
        <v>101</v>
      </c>
      <c r="B43" s="56" t="s">
        <v>161</v>
      </c>
      <c r="C43" s="57" t="s">
        <v>162</v>
      </c>
      <c r="D43" s="77">
        <v>375405447</v>
      </c>
      <c r="E43" s="78">
        <v>143710254</v>
      </c>
      <c r="F43" s="79">
        <f t="shared" si="0"/>
        <v>519115701</v>
      </c>
      <c r="G43" s="77">
        <v>375405447</v>
      </c>
      <c r="H43" s="78">
        <v>143710254</v>
      </c>
      <c r="I43" s="79">
        <f t="shared" si="1"/>
        <v>519115701</v>
      </c>
      <c r="J43" s="77">
        <v>66351225</v>
      </c>
      <c r="K43" s="78">
        <v>-70730528</v>
      </c>
      <c r="L43" s="78">
        <f t="shared" si="2"/>
        <v>-4379303</v>
      </c>
      <c r="M43" s="95">
        <f t="shared" si="3"/>
        <v>-8.4360827298498534E-3</v>
      </c>
      <c r="N43" s="77">
        <v>65627895</v>
      </c>
      <c r="O43" s="78">
        <v>34244119</v>
      </c>
      <c r="P43" s="78">
        <f t="shared" si="4"/>
        <v>99872014</v>
      </c>
      <c r="Q43" s="95">
        <f t="shared" si="5"/>
        <v>0.19238873686080243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131979120</v>
      </c>
      <c r="AA43" s="78">
        <f t="shared" si="11"/>
        <v>-36486409</v>
      </c>
      <c r="AB43" s="78">
        <f t="shared" si="12"/>
        <v>95492711</v>
      </c>
      <c r="AC43" s="95">
        <f t="shared" si="13"/>
        <v>0.1839526541309526</v>
      </c>
      <c r="AD43" s="77">
        <v>66038053</v>
      </c>
      <c r="AE43" s="78">
        <v>46523128</v>
      </c>
      <c r="AF43" s="78">
        <f t="shared" si="14"/>
        <v>112561181</v>
      </c>
      <c r="AG43" s="78">
        <v>514016513</v>
      </c>
      <c r="AH43" s="78">
        <v>600263456</v>
      </c>
      <c r="AI43" s="79">
        <v>208808301</v>
      </c>
      <c r="AJ43" s="114">
        <f t="shared" si="15"/>
        <v>0.40622878004699431</v>
      </c>
      <c r="AK43" s="115">
        <f t="shared" si="16"/>
        <v>-0.1127312887735249</v>
      </c>
    </row>
    <row r="44" spans="1:37" ht="13" x14ac:dyDescent="0.3">
      <c r="A44" s="55" t="s">
        <v>101</v>
      </c>
      <c r="B44" s="56" t="s">
        <v>163</v>
      </c>
      <c r="C44" s="57" t="s">
        <v>164</v>
      </c>
      <c r="D44" s="77">
        <v>552842704</v>
      </c>
      <c r="E44" s="78">
        <v>180526259</v>
      </c>
      <c r="F44" s="79">
        <f t="shared" si="0"/>
        <v>733368963</v>
      </c>
      <c r="G44" s="77">
        <v>552842704</v>
      </c>
      <c r="H44" s="78">
        <v>180526259</v>
      </c>
      <c r="I44" s="79">
        <f t="shared" si="1"/>
        <v>733368963</v>
      </c>
      <c r="J44" s="77">
        <v>107584742</v>
      </c>
      <c r="K44" s="78">
        <v>20333322</v>
      </c>
      <c r="L44" s="78">
        <f t="shared" si="2"/>
        <v>127918064</v>
      </c>
      <c r="M44" s="95">
        <f t="shared" si="3"/>
        <v>0.17442524902707124</v>
      </c>
      <c r="N44" s="77">
        <v>123963963</v>
      </c>
      <c r="O44" s="78">
        <v>50650062</v>
      </c>
      <c r="P44" s="78">
        <f t="shared" si="4"/>
        <v>174614025</v>
      </c>
      <c r="Q44" s="95">
        <f t="shared" si="5"/>
        <v>0.2380984658604921</v>
      </c>
      <c r="R44" s="77">
        <v>0</v>
      </c>
      <c r="S44" s="78">
        <v>0</v>
      </c>
      <c r="T44" s="78">
        <f t="shared" si="6"/>
        <v>0</v>
      </c>
      <c r="U44" s="95">
        <f t="shared" si="7"/>
        <v>0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f t="shared" si="10"/>
        <v>231548705</v>
      </c>
      <c r="AA44" s="78">
        <f t="shared" si="11"/>
        <v>70983384</v>
      </c>
      <c r="AB44" s="78">
        <f t="shared" si="12"/>
        <v>302532089</v>
      </c>
      <c r="AC44" s="95">
        <f t="shared" si="13"/>
        <v>0.41252371488756334</v>
      </c>
      <c r="AD44" s="77">
        <v>91166786</v>
      </c>
      <c r="AE44" s="78">
        <v>69774660</v>
      </c>
      <c r="AF44" s="78">
        <f t="shared" si="14"/>
        <v>160941446</v>
      </c>
      <c r="AG44" s="78">
        <v>740519506</v>
      </c>
      <c r="AH44" s="78">
        <v>781813280</v>
      </c>
      <c r="AI44" s="79">
        <v>322452009</v>
      </c>
      <c r="AJ44" s="114">
        <f t="shared" si="15"/>
        <v>0.43544026374370753</v>
      </c>
      <c r="AK44" s="115">
        <f t="shared" si="16"/>
        <v>8.4953747712692929E-2</v>
      </c>
    </row>
    <row r="45" spans="1:37" ht="13" x14ac:dyDescent="0.3">
      <c r="A45" s="55" t="s">
        <v>101</v>
      </c>
      <c r="B45" s="56" t="s">
        <v>165</v>
      </c>
      <c r="C45" s="57" t="s">
        <v>166</v>
      </c>
      <c r="D45" s="77">
        <v>408157214</v>
      </c>
      <c r="E45" s="78">
        <v>129825175</v>
      </c>
      <c r="F45" s="79">
        <f t="shared" si="0"/>
        <v>537982389</v>
      </c>
      <c r="G45" s="77">
        <v>408157214</v>
      </c>
      <c r="H45" s="78">
        <v>129825175</v>
      </c>
      <c r="I45" s="79">
        <f t="shared" si="1"/>
        <v>537982389</v>
      </c>
      <c r="J45" s="77">
        <v>138196050</v>
      </c>
      <c r="K45" s="78">
        <v>176130090</v>
      </c>
      <c r="L45" s="78">
        <f t="shared" si="2"/>
        <v>314326140</v>
      </c>
      <c r="M45" s="95">
        <f t="shared" si="3"/>
        <v>0.58426845641595904</v>
      </c>
      <c r="N45" s="77">
        <v>68237433</v>
      </c>
      <c r="O45" s="78">
        <v>29027340</v>
      </c>
      <c r="P45" s="78">
        <f t="shared" si="4"/>
        <v>97264773</v>
      </c>
      <c r="Q45" s="95">
        <f t="shared" si="5"/>
        <v>0.18079545908704459</v>
      </c>
      <c r="R45" s="77">
        <v>0</v>
      </c>
      <c r="S45" s="78">
        <v>0</v>
      </c>
      <c r="T45" s="78">
        <f t="shared" si="6"/>
        <v>0</v>
      </c>
      <c r="U45" s="95">
        <f t="shared" si="7"/>
        <v>0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f t="shared" si="10"/>
        <v>206433483</v>
      </c>
      <c r="AA45" s="78">
        <f t="shared" si="11"/>
        <v>205157430</v>
      </c>
      <c r="AB45" s="78">
        <f t="shared" si="12"/>
        <v>411590913</v>
      </c>
      <c r="AC45" s="95">
        <f t="shared" si="13"/>
        <v>0.76506391550300357</v>
      </c>
      <c r="AD45" s="77">
        <v>130954067</v>
      </c>
      <c r="AE45" s="78">
        <v>21641199</v>
      </c>
      <c r="AF45" s="78">
        <f t="shared" si="14"/>
        <v>152595266</v>
      </c>
      <c r="AG45" s="78">
        <v>449075850</v>
      </c>
      <c r="AH45" s="78">
        <v>566635285</v>
      </c>
      <c r="AI45" s="79">
        <v>280312396</v>
      </c>
      <c r="AJ45" s="114">
        <f t="shared" si="15"/>
        <v>0.62419833086103382</v>
      </c>
      <c r="AK45" s="115">
        <f t="shared" si="16"/>
        <v>-0.3625963927347523</v>
      </c>
    </row>
    <row r="46" spans="1:37" ht="13" x14ac:dyDescent="0.3">
      <c r="A46" s="55" t="s">
        <v>101</v>
      </c>
      <c r="B46" s="56" t="s">
        <v>167</v>
      </c>
      <c r="C46" s="57" t="s">
        <v>168</v>
      </c>
      <c r="D46" s="77">
        <v>2043877277</v>
      </c>
      <c r="E46" s="78">
        <v>199507186</v>
      </c>
      <c r="F46" s="79">
        <f t="shared" si="0"/>
        <v>2243384463</v>
      </c>
      <c r="G46" s="77">
        <v>2043877277</v>
      </c>
      <c r="H46" s="78">
        <v>212211253</v>
      </c>
      <c r="I46" s="79">
        <f t="shared" si="1"/>
        <v>2256088530</v>
      </c>
      <c r="J46" s="77">
        <v>476065419</v>
      </c>
      <c r="K46" s="78">
        <v>59630500</v>
      </c>
      <c r="L46" s="78">
        <f t="shared" si="2"/>
        <v>535695919</v>
      </c>
      <c r="M46" s="95">
        <f t="shared" si="3"/>
        <v>0.23878917226859656</v>
      </c>
      <c r="N46" s="77">
        <v>418449900</v>
      </c>
      <c r="O46" s="78">
        <v>50921001</v>
      </c>
      <c r="P46" s="78">
        <f t="shared" si="4"/>
        <v>469370901</v>
      </c>
      <c r="Q46" s="95">
        <f t="shared" si="5"/>
        <v>0.20922445917822155</v>
      </c>
      <c r="R46" s="77">
        <v>0</v>
      </c>
      <c r="S46" s="78">
        <v>0</v>
      </c>
      <c r="T46" s="78">
        <f t="shared" si="6"/>
        <v>0</v>
      </c>
      <c r="U46" s="95">
        <f t="shared" si="7"/>
        <v>0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f t="shared" si="10"/>
        <v>894515319</v>
      </c>
      <c r="AA46" s="78">
        <f t="shared" si="11"/>
        <v>110551501</v>
      </c>
      <c r="AB46" s="78">
        <f t="shared" si="12"/>
        <v>1005066820</v>
      </c>
      <c r="AC46" s="95">
        <f t="shared" si="13"/>
        <v>0.44801363144681811</v>
      </c>
      <c r="AD46" s="77">
        <v>401679490</v>
      </c>
      <c r="AE46" s="78">
        <v>74633324</v>
      </c>
      <c r="AF46" s="78">
        <f t="shared" si="14"/>
        <v>476312814</v>
      </c>
      <c r="AG46" s="78">
        <v>2084940192</v>
      </c>
      <c r="AH46" s="78">
        <v>2025459471</v>
      </c>
      <c r="AI46" s="79">
        <v>975522903</v>
      </c>
      <c r="AJ46" s="114">
        <f t="shared" si="15"/>
        <v>0.46789011346374393</v>
      </c>
      <c r="AK46" s="115">
        <f t="shared" si="16"/>
        <v>-1.4574273032259888E-2</v>
      </c>
    </row>
    <row r="47" spans="1:37" ht="13" x14ac:dyDescent="0.3">
      <c r="A47" s="55" t="s">
        <v>116</v>
      </c>
      <c r="B47" s="56" t="s">
        <v>169</v>
      </c>
      <c r="C47" s="57" t="s">
        <v>170</v>
      </c>
      <c r="D47" s="77">
        <v>1820693732</v>
      </c>
      <c r="E47" s="78">
        <v>1369537463</v>
      </c>
      <c r="F47" s="79">
        <f t="shared" si="0"/>
        <v>3190231195</v>
      </c>
      <c r="G47" s="77">
        <v>1827693732</v>
      </c>
      <c r="H47" s="78">
        <v>1392537463</v>
      </c>
      <c r="I47" s="79">
        <f t="shared" si="1"/>
        <v>3220231195</v>
      </c>
      <c r="J47" s="77">
        <v>534207202</v>
      </c>
      <c r="K47" s="78">
        <v>184903542</v>
      </c>
      <c r="L47" s="78">
        <f t="shared" si="2"/>
        <v>719110744</v>
      </c>
      <c r="M47" s="95">
        <f t="shared" si="3"/>
        <v>0.22541022892856516</v>
      </c>
      <c r="N47" s="77">
        <v>387955765</v>
      </c>
      <c r="O47" s="78">
        <v>287597481</v>
      </c>
      <c r="P47" s="78">
        <f t="shared" si="4"/>
        <v>675553246</v>
      </c>
      <c r="Q47" s="95">
        <f t="shared" si="5"/>
        <v>0.21175683036978141</v>
      </c>
      <c r="R47" s="77">
        <v>0</v>
      </c>
      <c r="S47" s="78">
        <v>0</v>
      </c>
      <c r="T47" s="78">
        <f t="shared" si="6"/>
        <v>0</v>
      </c>
      <c r="U47" s="95">
        <f t="shared" si="7"/>
        <v>0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f t="shared" si="10"/>
        <v>922162967</v>
      </c>
      <c r="AA47" s="78">
        <f t="shared" si="11"/>
        <v>472501023</v>
      </c>
      <c r="AB47" s="78">
        <f t="shared" si="12"/>
        <v>1394663990</v>
      </c>
      <c r="AC47" s="95">
        <f t="shared" si="13"/>
        <v>0.43716705929834654</v>
      </c>
      <c r="AD47" s="77">
        <v>430422784</v>
      </c>
      <c r="AE47" s="78">
        <v>304630860</v>
      </c>
      <c r="AF47" s="78">
        <f t="shared" si="14"/>
        <v>735053644</v>
      </c>
      <c r="AG47" s="78">
        <v>3102070365</v>
      </c>
      <c r="AH47" s="78">
        <v>3075332219</v>
      </c>
      <c r="AI47" s="79">
        <v>1218706371</v>
      </c>
      <c r="AJ47" s="114">
        <f t="shared" si="15"/>
        <v>0.39286870625192927</v>
      </c>
      <c r="AK47" s="115">
        <f t="shared" si="16"/>
        <v>-8.0947014528370942E-2</v>
      </c>
    </row>
    <row r="48" spans="1:37" ht="14" x14ac:dyDescent="0.3">
      <c r="A48" s="58" t="s">
        <v>0</v>
      </c>
      <c r="B48" s="59" t="s">
        <v>171</v>
      </c>
      <c r="C48" s="60" t="s">
        <v>0</v>
      </c>
      <c r="D48" s="80">
        <f>SUM(D42:D47)</f>
        <v>5753353690</v>
      </c>
      <c r="E48" s="81">
        <f>SUM(E42:E47)</f>
        <v>2160461325</v>
      </c>
      <c r="F48" s="82">
        <f t="shared" si="0"/>
        <v>7913815015</v>
      </c>
      <c r="G48" s="80">
        <f>SUM(G42:G47)</f>
        <v>5765015170</v>
      </c>
      <c r="H48" s="81">
        <f>SUM(H42:H47)</f>
        <v>2196756322</v>
      </c>
      <c r="I48" s="82">
        <f t="shared" si="1"/>
        <v>7961771492</v>
      </c>
      <c r="J48" s="80">
        <f>SUM(J42:J47)</f>
        <v>1447007382</v>
      </c>
      <c r="K48" s="81">
        <f>SUM(K42:K47)</f>
        <v>400266611</v>
      </c>
      <c r="L48" s="81">
        <f t="shared" si="2"/>
        <v>1847273993</v>
      </c>
      <c r="M48" s="96">
        <f t="shared" si="3"/>
        <v>0.23342395412309241</v>
      </c>
      <c r="N48" s="80">
        <f>SUM(N42:N47)</f>
        <v>1184879007</v>
      </c>
      <c r="O48" s="81">
        <f>SUM(O42:O47)</f>
        <v>488406355</v>
      </c>
      <c r="P48" s="81">
        <f t="shared" si="4"/>
        <v>1673285362</v>
      </c>
      <c r="Q48" s="96">
        <f t="shared" si="5"/>
        <v>0.2114385234970014</v>
      </c>
      <c r="R48" s="80">
        <f>SUM(R42:R47)</f>
        <v>0</v>
      </c>
      <c r="S48" s="81">
        <f>SUM(S42:S47)</f>
        <v>0</v>
      </c>
      <c r="T48" s="81">
        <f t="shared" si="6"/>
        <v>0</v>
      </c>
      <c r="U48" s="96">
        <f t="shared" si="7"/>
        <v>0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f t="shared" si="10"/>
        <v>2631886389</v>
      </c>
      <c r="AA48" s="81">
        <f t="shared" si="11"/>
        <v>888672966</v>
      </c>
      <c r="AB48" s="81">
        <f t="shared" si="12"/>
        <v>3520559355</v>
      </c>
      <c r="AC48" s="96">
        <f t="shared" si="13"/>
        <v>0.44486247762009384</v>
      </c>
      <c r="AD48" s="80">
        <f>SUM(AD42:AD47)</f>
        <v>1229266756</v>
      </c>
      <c r="AE48" s="81">
        <f>SUM(AE42:AE47)</f>
        <v>544214179</v>
      </c>
      <c r="AF48" s="81">
        <f t="shared" si="14"/>
        <v>1773480935</v>
      </c>
      <c r="AG48" s="81">
        <f>SUM(AG42:AG47)</f>
        <v>7597813161</v>
      </c>
      <c r="AH48" s="81">
        <f>SUM(AH42:AH47)</f>
        <v>7776147633</v>
      </c>
      <c r="AI48" s="82">
        <f>SUM(AI42:AI47)</f>
        <v>3283122644</v>
      </c>
      <c r="AJ48" s="116">
        <f t="shared" si="15"/>
        <v>0.4321141589599034</v>
      </c>
      <c r="AK48" s="117">
        <f t="shared" si="16"/>
        <v>-5.6496560533930928E-2</v>
      </c>
    </row>
    <row r="49" spans="1:37" ht="13" x14ac:dyDescent="0.3">
      <c r="A49" s="55" t="s">
        <v>101</v>
      </c>
      <c r="B49" s="56" t="s">
        <v>172</v>
      </c>
      <c r="C49" s="57" t="s">
        <v>173</v>
      </c>
      <c r="D49" s="77">
        <v>594623647</v>
      </c>
      <c r="E49" s="78">
        <v>163364950</v>
      </c>
      <c r="F49" s="79">
        <f t="shared" si="0"/>
        <v>757988597</v>
      </c>
      <c r="G49" s="77">
        <v>594623647</v>
      </c>
      <c r="H49" s="78">
        <v>180750616</v>
      </c>
      <c r="I49" s="79">
        <f t="shared" si="1"/>
        <v>775374263</v>
      </c>
      <c r="J49" s="77">
        <v>120161430</v>
      </c>
      <c r="K49" s="78">
        <v>37996458</v>
      </c>
      <c r="L49" s="78">
        <f t="shared" si="2"/>
        <v>158157888</v>
      </c>
      <c r="M49" s="95">
        <f t="shared" si="3"/>
        <v>0.20865470618682672</v>
      </c>
      <c r="N49" s="77">
        <v>160710671</v>
      </c>
      <c r="O49" s="78">
        <v>40658097</v>
      </c>
      <c r="P49" s="78">
        <f t="shared" si="4"/>
        <v>201368768</v>
      </c>
      <c r="Q49" s="95">
        <f t="shared" si="5"/>
        <v>0.26566200177283145</v>
      </c>
      <c r="R49" s="77">
        <v>0</v>
      </c>
      <c r="S49" s="78">
        <v>0</v>
      </c>
      <c r="T49" s="78">
        <f t="shared" si="6"/>
        <v>0</v>
      </c>
      <c r="U49" s="95">
        <f t="shared" si="7"/>
        <v>0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f t="shared" si="10"/>
        <v>280872101</v>
      </c>
      <c r="AA49" s="78">
        <f t="shared" si="11"/>
        <v>78654555</v>
      </c>
      <c r="AB49" s="78">
        <f t="shared" si="12"/>
        <v>359526656</v>
      </c>
      <c r="AC49" s="95">
        <f t="shared" si="13"/>
        <v>0.47431670795965813</v>
      </c>
      <c r="AD49" s="77">
        <v>167699680</v>
      </c>
      <c r="AE49" s="78">
        <v>31819192</v>
      </c>
      <c r="AF49" s="78">
        <f t="shared" si="14"/>
        <v>199518872</v>
      </c>
      <c r="AG49" s="78">
        <v>767449320</v>
      </c>
      <c r="AH49" s="78">
        <v>769798082</v>
      </c>
      <c r="AI49" s="79">
        <v>354681853</v>
      </c>
      <c r="AJ49" s="114">
        <f t="shared" si="15"/>
        <v>0.46215671023071597</v>
      </c>
      <c r="AK49" s="115">
        <f t="shared" si="16"/>
        <v>9.2717845758469863E-3</v>
      </c>
    </row>
    <row r="50" spans="1:37" ht="13" x14ac:dyDescent="0.3">
      <c r="A50" s="55" t="s">
        <v>101</v>
      </c>
      <c r="B50" s="56" t="s">
        <v>174</v>
      </c>
      <c r="C50" s="57" t="s">
        <v>175</v>
      </c>
      <c r="D50" s="77">
        <v>452822514</v>
      </c>
      <c r="E50" s="78">
        <v>215003000</v>
      </c>
      <c r="F50" s="79">
        <f t="shared" si="0"/>
        <v>667825514</v>
      </c>
      <c r="G50" s="77">
        <v>518360290</v>
      </c>
      <c r="H50" s="78">
        <v>153575158</v>
      </c>
      <c r="I50" s="79">
        <f t="shared" si="1"/>
        <v>671935448</v>
      </c>
      <c r="J50" s="77">
        <v>92133635</v>
      </c>
      <c r="K50" s="78">
        <v>27570486</v>
      </c>
      <c r="L50" s="78">
        <f t="shared" si="2"/>
        <v>119704121</v>
      </c>
      <c r="M50" s="95">
        <f t="shared" si="3"/>
        <v>0.17924460579983173</v>
      </c>
      <c r="N50" s="77">
        <v>114413469</v>
      </c>
      <c r="O50" s="78">
        <v>39334239</v>
      </c>
      <c r="P50" s="78">
        <f t="shared" si="4"/>
        <v>153747708</v>
      </c>
      <c r="Q50" s="95">
        <f t="shared" si="5"/>
        <v>0.23022137486049987</v>
      </c>
      <c r="R50" s="77">
        <v>0</v>
      </c>
      <c r="S50" s="78">
        <v>0</v>
      </c>
      <c r="T50" s="78">
        <f t="shared" si="6"/>
        <v>0</v>
      </c>
      <c r="U50" s="95">
        <f t="shared" si="7"/>
        <v>0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f t="shared" si="10"/>
        <v>206547104</v>
      </c>
      <c r="AA50" s="78">
        <f t="shared" si="11"/>
        <v>66904725</v>
      </c>
      <c r="AB50" s="78">
        <f t="shared" si="12"/>
        <v>273451829</v>
      </c>
      <c r="AC50" s="95">
        <f t="shared" si="13"/>
        <v>0.40946598066033157</v>
      </c>
      <c r="AD50" s="77">
        <v>105250683</v>
      </c>
      <c r="AE50" s="78">
        <v>33613044</v>
      </c>
      <c r="AF50" s="78">
        <f t="shared" si="14"/>
        <v>138863727</v>
      </c>
      <c r="AG50" s="78">
        <v>737481333</v>
      </c>
      <c r="AH50" s="78">
        <v>753748232</v>
      </c>
      <c r="AI50" s="79">
        <v>247583943</v>
      </c>
      <c r="AJ50" s="114">
        <f t="shared" si="15"/>
        <v>0.33571553871452364</v>
      </c>
      <c r="AK50" s="115">
        <f t="shared" si="16"/>
        <v>0.10718408126839352</v>
      </c>
    </row>
    <row r="51" spans="1:37" ht="13" x14ac:dyDescent="0.3">
      <c r="A51" s="55" t="s">
        <v>101</v>
      </c>
      <c r="B51" s="56" t="s">
        <v>176</v>
      </c>
      <c r="C51" s="57" t="s">
        <v>177</v>
      </c>
      <c r="D51" s="77">
        <v>529471097</v>
      </c>
      <c r="E51" s="78">
        <v>165872427</v>
      </c>
      <c r="F51" s="79">
        <f t="shared" si="0"/>
        <v>695343524</v>
      </c>
      <c r="G51" s="77">
        <v>529471097</v>
      </c>
      <c r="H51" s="78">
        <v>165872427</v>
      </c>
      <c r="I51" s="79">
        <f t="shared" si="1"/>
        <v>695343524</v>
      </c>
      <c r="J51" s="77">
        <v>114615053</v>
      </c>
      <c r="K51" s="78">
        <v>28109360</v>
      </c>
      <c r="L51" s="78">
        <f t="shared" si="2"/>
        <v>142724413</v>
      </c>
      <c r="M51" s="95">
        <f t="shared" si="3"/>
        <v>0.2052574131689188</v>
      </c>
      <c r="N51" s="77">
        <v>123891373</v>
      </c>
      <c r="O51" s="78">
        <v>30228067</v>
      </c>
      <c r="P51" s="78">
        <f t="shared" si="4"/>
        <v>154119440</v>
      </c>
      <c r="Q51" s="95">
        <f t="shared" si="5"/>
        <v>0.22164503541130268</v>
      </c>
      <c r="R51" s="77">
        <v>0</v>
      </c>
      <c r="S51" s="78">
        <v>0</v>
      </c>
      <c r="T51" s="78">
        <f t="shared" si="6"/>
        <v>0</v>
      </c>
      <c r="U51" s="95">
        <f t="shared" si="7"/>
        <v>0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f t="shared" si="10"/>
        <v>238506426</v>
      </c>
      <c r="AA51" s="78">
        <f t="shared" si="11"/>
        <v>58337427</v>
      </c>
      <c r="AB51" s="78">
        <f t="shared" si="12"/>
        <v>296843853</v>
      </c>
      <c r="AC51" s="95">
        <f t="shared" si="13"/>
        <v>0.42690244858022147</v>
      </c>
      <c r="AD51" s="77">
        <v>97366796</v>
      </c>
      <c r="AE51" s="78">
        <v>12460591</v>
      </c>
      <c r="AF51" s="78">
        <f t="shared" si="14"/>
        <v>109827387</v>
      </c>
      <c r="AG51" s="78">
        <v>619293048</v>
      </c>
      <c r="AH51" s="78">
        <v>681332259</v>
      </c>
      <c r="AI51" s="79">
        <v>227134768</v>
      </c>
      <c r="AJ51" s="114">
        <f t="shared" si="15"/>
        <v>0.36676460156226393</v>
      </c>
      <c r="AK51" s="115">
        <f t="shared" si="16"/>
        <v>0.40328787026500046</v>
      </c>
    </row>
    <row r="52" spans="1:37" ht="13" x14ac:dyDescent="0.3">
      <c r="A52" s="55" t="s">
        <v>101</v>
      </c>
      <c r="B52" s="56" t="s">
        <v>178</v>
      </c>
      <c r="C52" s="57" t="s">
        <v>179</v>
      </c>
      <c r="D52" s="77">
        <v>283378439</v>
      </c>
      <c r="E52" s="78">
        <v>68269693</v>
      </c>
      <c r="F52" s="79">
        <f t="shared" si="0"/>
        <v>351648132</v>
      </c>
      <c r="G52" s="77">
        <v>283378439</v>
      </c>
      <c r="H52" s="78">
        <v>68269693</v>
      </c>
      <c r="I52" s="79">
        <f t="shared" si="1"/>
        <v>351648132</v>
      </c>
      <c r="J52" s="77">
        <v>59270998</v>
      </c>
      <c r="K52" s="78">
        <v>4454131</v>
      </c>
      <c r="L52" s="78">
        <f t="shared" si="2"/>
        <v>63725129</v>
      </c>
      <c r="M52" s="95">
        <f t="shared" si="3"/>
        <v>0.18121844878732357</v>
      </c>
      <c r="N52" s="77">
        <v>62315973</v>
      </c>
      <c r="O52" s="78">
        <v>23140916</v>
      </c>
      <c r="P52" s="78">
        <f t="shared" si="4"/>
        <v>85456889</v>
      </c>
      <c r="Q52" s="95">
        <f t="shared" si="5"/>
        <v>0.24301817988898061</v>
      </c>
      <c r="R52" s="77">
        <v>0</v>
      </c>
      <c r="S52" s="78">
        <v>0</v>
      </c>
      <c r="T52" s="78">
        <f t="shared" si="6"/>
        <v>0</v>
      </c>
      <c r="U52" s="95">
        <f t="shared" si="7"/>
        <v>0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f t="shared" si="10"/>
        <v>121586971</v>
      </c>
      <c r="AA52" s="78">
        <f t="shared" si="11"/>
        <v>27595047</v>
      </c>
      <c r="AB52" s="78">
        <f t="shared" si="12"/>
        <v>149182018</v>
      </c>
      <c r="AC52" s="95">
        <f t="shared" si="13"/>
        <v>0.42423662867630418</v>
      </c>
      <c r="AD52" s="77">
        <v>51869529</v>
      </c>
      <c r="AE52" s="78">
        <v>-612812929</v>
      </c>
      <c r="AF52" s="78">
        <f t="shared" si="14"/>
        <v>-560943400</v>
      </c>
      <c r="AG52" s="78">
        <v>304681868</v>
      </c>
      <c r="AH52" s="78">
        <v>459193947</v>
      </c>
      <c r="AI52" s="79">
        <v>-519718247</v>
      </c>
      <c r="AJ52" s="114">
        <f t="shared" si="15"/>
        <v>-1.7057734692633564</v>
      </c>
      <c r="AK52" s="115">
        <f t="shared" si="16"/>
        <v>-1.1523449406838551</v>
      </c>
    </row>
    <row r="53" spans="1:37" ht="13" x14ac:dyDescent="0.3">
      <c r="A53" s="55" t="s">
        <v>116</v>
      </c>
      <c r="B53" s="56" t="s">
        <v>180</v>
      </c>
      <c r="C53" s="57" t="s">
        <v>181</v>
      </c>
      <c r="D53" s="77">
        <v>1051847682</v>
      </c>
      <c r="E53" s="78">
        <v>592469475</v>
      </c>
      <c r="F53" s="79">
        <f t="shared" si="0"/>
        <v>1644317157</v>
      </c>
      <c r="G53" s="77">
        <v>1051847682</v>
      </c>
      <c r="H53" s="78">
        <v>592469475</v>
      </c>
      <c r="I53" s="79">
        <f t="shared" si="1"/>
        <v>1644317157</v>
      </c>
      <c r="J53" s="77">
        <v>236854020</v>
      </c>
      <c r="K53" s="78">
        <v>158505858</v>
      </c>
      <c r="L53" s="78">
        <f t="shared" si="2"/>
        <v>395359878</v>
      </c>
      <c r="M53" s="95">
        <f t="shared" si="3"/>
        <v>0.24044015858918633</v>
      </c>
      <c r="N53" s="77">
        <v>218052781</v>
      </c>
      <c r="O53" s="78">
        <v>150466662</v>
      </c>
      <c r="P53" s="78">
        <f t="shared" si="4"/>
        <v>368519443</v>
      </c>
      <c r="Q53" s="95">
        <f t="shared" si="5"/>
        <v>0.22411700895486064</v>
      </c>
      <c r="R53" s="77">
        <v>0</v>
      </c>
      <c r="S53" s="78">
        <v>0</v>
      </c>
      <c r="T53" s="78">
        <f t="shared" si="6"/>
        <v>0</v>
      </c>
      <c r="U53" s="95">
        <f t="shared" si="7"/>
        <v>0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f t="shared" si="10"/>
        <v>454906801</v>
      </c>
      <c r="AA53" s="78">
        <f t="shared" si="11"/>
        <v>308972520</v>
      </c>
      <c r="AB53" s="78">
        <f t="shared" si="12"/>
        <v>763879321</v>
      </c>
      <c r="AC53" s="95">
        <f t="shared" si="13"/>
        <v>0.46455716754404697</v>
      </c>
      <c r="AD53" s="77">
        <v>234497533</v>
      </c>
      <c r="AE53" s="78">
        <v>115601968</v>
      </c>
      <c r="AF53" s="78">
        <f t="shared" si="14"/>
        <v>350099501</v>
      </c>
      <c r="AG53" s="78">
        <v>1600958809</v>
      </c>
      <c r="AH53" s="78">
        <v>1618575487</v>
      </c>
      <c r="AI53" s="79">
        <v>668176216</v>
      </c>
      <c r="AJ53" s="114">
        <f t="shared" si="15"/>
        <v>0.4173600296545793</v>
      </c>
      <c r="AK53" s="115">
        <f t="shared" si="16"/>
        <v>5.261344831222714E-2</v>
      </c>
    </row>
    <row r="54" spans="1:37" ht="14" x14ac:dyDescent="0.3">
      <c r="A54" s="58" t="s">
        <v>0</v>
      </c>
      <c r="B54" s="59" t="s">
        <v>182</v>
      </c>
      <c r="C54" s="60" t="s">
        <v>0</v>
      </c>
      <c r="D54" s="80">
        <f>SUM(D49:D53)</f>
        <v>2912143379</v>
      </c>
      <c r="E54" s="81">
        <f>SUM(E49:E53)</f>
        <v>1204979545</v>
      </c>
      <c r="F54" s="82">
        <f t="shared" si="0"/>
        <v>4117122924</v>
      </c>
      <c r="G54" s="80">
        <f>SUM(G49:G53)</f>
        <v>2977681155</v>
      </c>
      <c r="H54" s="81">
        <f>SUM(H49:H53)</f>
        <v>1160937369</v>
      </c>
      <c r="I54" s="82">
        <f t="shared" si="1"/>
        <v>4138618524</v>
      </c>
      <c r="J54" s="80">
        <f>SUM(J49:J53)</f>
        <v>623035136</v>
      </c>
      <c r="K54" s="81">
        <f>SUM(K49:K53)</f>
        <v>256636293</v>
      </c>
      <c r="L54" s="81">
        <f t="shared" si="2"/>
        <v>879671429</v>
      </c>
      <c r="M54" s="96">
        <f t="shared" si="3"/>
        <v>0.21366168687170342</v>
      </c>
      <c r="N54" s="80">
        <f>SUM(N49:N53)</f>
        <v>679384267</v>
      </c>
      <c r="O54" s="81">
        <f>SUM(O49:O53)</f>
        <v>283827981</v>
      </c>
      <c r="P54" s="81">
        <f t="shared" si="4"/>
        <v>963212248</v>
      </c>
      <c r="Q54" s="96">
        <f t="shared" si="5"/>
        <v>0.2339527543336474</v>
      </c>
      <c r="R54" s="80">
        <f>SUM(R49:R53)</f>
        <v>0</v>
      </c>
      <c r="S54" s="81">
        <f>SUM(S49:S53)</f>
        <v>0</v>
      </c>
      <c r="T54" s="81">
        <f t="shared" si="6"/>
        <v>0</v>
      </c>
      <c r="U54" s="96">
        <f t="shared" si="7"/>
        <v>0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f t="shared" si="10"/>
        <v>1302419403</v>
      </c>
      <c r="AA54" s="81">
        <f t="shared" si="11"/>
        <v>540464274</v>
      </c>
      <c r="AB54" s="81">
        <f t="shared" si="12"/>
        <v>1842883677</v>
      </c>
      <c r="AC54" s="96">
        <f t="shared" si="13"/>
        <v>0.44761444120535082</v>
      </c>
      <c r="AD54" s="80">
        <f>SUM(AD49:AD53)</f>
        <v>656684221</v>
      </c>
      <c r="AE54" s="81">
        <f>SUM(AE49:AE53)</f>
        <v>-419318134</v>
      </c>
      <c r="AF54" s="81">
        <f t="shared" si="14"/>
        <v>237366087</v>
      </c>
      <c r="AG54" s="81">
        <f>SUM(AG49:AG53)</f>
        <v>4029864378</v>
      </c>
      <c r="AH54" s="81">
        <f>SUM(AH49:AH53)</f>
        <v>4282648007</v>
      </c>
      <c r="AI54" s="82">
        <f>SUM(AI49:AI53)</f>
        <v>977858533</v>
      </c>
      <c r="AJ54" s="116">
        <f t="shared" si="15"/>
        <v>0.24265296329533201</v>
      </c>
      <c r="AK54" s="117">
        <f t="shared" si="16"/>
        <v>3.0579185517769432</v>
      </c>
    </row>
    <row r="55" spans="1:37" ht="14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55439441994</v>
      </c>
      <c r="E55" s="84">
        <f>SUM(E9:E10,E12:E19,E21:E27,E29:E35,E37:E40,E42:E47,E49:E53)</f>
        <v>10206584885</v>
      </c>
      <c r="F55" s="85">
        <f t="shared" si="0"/>
        <v>65646026879</v>
      </c>
      <c r="G55" s="83">
        <f>SUM(G9:G10,G12:G19,G21:G27,G29:G35,G37:G40,G42:G47,G49:G53)</f>
        <v>55669405073</v>
      </c>
      <c r="H55" s="84">
        <f>SUM(H9:H10,H12:H19,H21:H27,H29:H35,H37:H40,H42:H47,H49:H53)</f>
        <v>10475803229</v>
      </c>
      <c r="I55" s="85">
        <f t="shared" si="1"/>
        <v>66145208302</v>
      </c>
      <c r="J55" s="83">
        <f>SUM(J9:J10,J12:J19,J21:J27,J29:J35,J37:J40,J42:J47,J49:J53)</f>
        <v>10735703827</v>
      </c>
      <c r="K55" s="84">
        <f>SUM(K9:K10,K12:K19,K21:K27,K29:K35,K37:K40,K42:K47,K49:K53)</f>
        <v>1708325143</v>
      </c>
      <c r="L55" s="84">
        <f t="shared" si="2"/>
        <v>12444028970</v>
      </c>
      <c r="M55" s="97">
        <f t="shared" si="3"/>
        <v>0.1895625609290425</v>
      </c>
      <c r="N55" s="83">
        <f>SUM(N9:N10,N12:N19,N21:N27,N29:N35,N37:N40,N42:N47,N49:N53)</f>
        <v>7950526088</v>
      </c>
      <c r="O55" s="84">
        <f>SUM(O9:O10,O12:O19,O21:O27,O29:O35,O37:O40,O42:O47,O49:O53)</f>
        <v>2174459591</v>
      </c>
      <c r="P55" s="84">
        <f t="shared" si="4"/>
        <v>10124985679</v>
      </c>
      <c r="Q55" s="97">
        <f t="shared" si="5"/>
        <v>0.15423607734345546</v>
      </c>
      <c r="R55" s="83">
        <f>SUM(R9:R10,R12:R19,R21:R27,R29:R35,R37:R40,R42:R47,R49:R53)</f>
        <v>0</v>
      </c>
      <c r="S55" s="84">
        <f>SUM(S9:S10,S12:S19,S21:S27,S29:S35,S37:S40,S42:S47,S49:S53)</f>
        <v>0</v>
      </c>
      <c r="T55" s="84">
        <f t="shared" si="6"/>
        <v>0</v>
      </c>
      <c r="U55" s="97">
        <f t="shared" si="7"/>
        <v>0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f t="shared" si="10"/>
        <v>18686229915</v>
      </c>
      <c r="AA55" s="84">
        <f t="shared" si="11"/>
        <v>3882784734</v>
      </c>
      <c r="AB55" s="84">
        <f t="shared" si="12"/>
        <v>22569014649</v>
      </c>
      <c r="AC55" s="97">
        <f t="shared" si="13"/>
        <v>0.34379863827249796</v>
      </c>
      <c r="AD55" s="83">
        <f>SUM(AD9:AD10,AD12:AD19,AD21:AD27,AD29:AD35,AD37:AD40,AD42:AD47,AD49:AD53)</f>
        <v>11009924270</v>
      </c>
      <c r="AE55" s="84">
        <f>SUM(AE9:AE10,AE12:AE19,AE21:AE27,AE29:AE35,AE37:AE40,AE42:AE47,AE49:AE53)</f>
        <v>1856453819</v>
      </c>
      <c r="AF55" s="84">
        <f t="shared" si="14"/>
        <v>12866378089</v>
      </c>
      <c r="AG55" s="84">
        <f>SUM(AG9:AG10,AG12:AG19,AG21:AG27,AG29:AG35,AG37:AG40,AG42:AG47,AG49:AG53)</f>
        <v>61496804331</v>
      </c>
      <c r="AH55" s="84">
        <f>SUM(AH9:AH10,AH12:AH19,AH21:AH27,AH29:AH35,AH37:AH40,AH42:AH47,AH49:AH53)</f>
        <v>63390110819</v>
      </c>
      <c r="AI55" s="85">
        <f>SUM(AI9:AI10,AI12:AI19,AI21:AI27,AI29:AI35,AI37:AI40,AI42:AI47,AI49:AI53)</f>
        <v>25401753538</v>
      </c>
      <c r="AJ55" s="118">
        <f t="shared" si="15"/>
        <v>0.41305810625992478</v>
      </c>
      <c r="AK55" s="119">
        <f t="shared" si="16"/>
        <v>-0.21306636498920628</v>
      </c>
    </row>
    <row r="56" spans="1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54</v>
      </c>
      <c r="C9" s="57" t="s">
        <v>55</v>
      </c>
      <c r="D9" s="77">
        <v>11274886739</v>
      </c>
      <c r="E9" s="78">
        <v>1343987464</v>
      </c>
      <c r="F9" s="79">
        <f>$D9       +$E9</f>
        <v>12618874203</v>
      </c>
      <c r="G9" s="77">
        <v>11274886739</v>
      </c>
      <c r="H9" s="78">
        <v>1343987464</v>
      </c>
      <c r="I9" s="79">
        <f>$G9       +$H9</f>
        <v>12618874203</v>
      </c>
      <c r="J9" s="77">
        <v>5855300884</v>
      </c>
      <c r="K9" s="78">
        <v>104526439</v>
      </c>
      <c r="L9" s="78">
        <f>$J9       +$K9</f>
        <v>5959827323</v>
      </c>
      <c r="M9" s="95">
        <f>IF(($F9       =0),0,($L9       /$F9       ))</f>
        <v>0.47229469341909408</v>
      </c>
      <c r="N9" s="77">
        <v>2718504162</v>
      </c>
      <c r="O9" s="78">
        <v>302537509</v>
      </c>
      <c r="P9" s="78">
        <f>$N9       +$O9</f>
        <v>3021041671</v>
      </c>
      <c r="Q9" s="95">
        <f>IF(($F9       =0),0,($P9       /$F9       ))</f>
        <v>0.23940659225224548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8573805046</v>
      </c>
      <c r="AA9" s="78">
        <f>$K9       +$O9</f>
        <v>407063948</v>
      </c>
      <c r="AB9" s="78">
        <f>$Z9       +$AA9</f>
        <v>8980868994</v>
      </c>
      <c r="AC9" s="95">
        <f>IF(($F9       =0),0,($AB9       /$F9       ))</f>
        <v>0.7117012856713395</v>
      </c>
      <c r="AD9" s="77">
        <v>2534973333</v>
      </c>
      <c r="AE9" s="78">
        <v>226400439</v>
      </c>
      <c r="AF9" s="78">
        <f>$AD9       +$AE9</f>
        <v>2761373772</v>
      </c>
      <c r="AG9" s="78">
        <v>11094533557</v>
      </c>
      <c r="AH9" s="78">
        <v>11734883806</v>
      </c>
      <c r="AI9" s="79">
        <v>5943987840</v>
      </c>
      <c r="AJ9" s="114">
        <f>IF(($AG9       =0),0,($AI9       /$AG9       ))</f>
        <v>0.53575824611839518</v>
      </c>
      <c r="AK9" s="115">
        <f>IF(($AF9       =0),0,(($P9       /$AF9       )-1))</f>
        <v>9.4035766411994404E-2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11274886739</v>
      </c>
      <c r="E10" s="81">
        <f>E9</f>
        <v>1343987464</v>
      </c>
      <c r="F10" s="82">
        <f t="shared" ref="F10:F37" si="0">$D10      +$E10</f>
        <v>12618874203</v>
      </c>
      <c r="G10" s="80">
        <f>G9</f>
        <v>11274886739</v>
      </c>
      <c r="H10" s="81">
        <f>H9</f>
        <v>1343987464</v>
      </c>
      <c r="I10" s="82">
        <f t="shared" ref="I10:I37" si="1">$G10      +$H10</f>
        <v>12618874203</v>
      </c>
      <c r="J10" s="80">
        <f>J9</f>
        <v>5855300884</v>
      </c>
      <c r="K10" s="81">
        <f>K9</f>
        <v>104526439</v>
      </c>
      <c r="L10" s="81">
        <f t="shared" ref="L10:L37" si="2">$J10      +$K10</f>
        <v>5959827323</v>
      </c>
      <c r="M10" s="96">
        <f t="shared" ref="M10:M37" si="3">IF(($F10      =0),0,($L10      /$F10      ))</f>
        <v>0.47229469341909408</v>
      </c>
      <c r="N10" s="80">
        <f>N9</f>
        <v>2718504162</v>
      </c>
      <c r="O10" s="81">
        <f>O9</f>
        <v>302537509</v>
      </c>
      <c r="P10" s="81">
        <f t="shared" ref="P10:P37" si="4">$N10      +$O10</f>
        <v>3021041671</v>
      </c>
      <c r="Q10" s="96">
        <f t="shared" ref="Q10:Q37" si="5">IF(($F10      =0),0,($P10      /$F10      ))</f>
        <v>0.23940659225224548</v>
      </c>
      <c r="R10" s="80">
        <f>R9</f>
        <v>0</v>
      </c>
      <c r="S10" s="81">
        <f>S9</f>
        <v>0</v>
      </c>
      <c r="T10" s="81">
        <f t="shared" ref="T10:T37" si="6">$R10      +$S10</f>
        <v>0</v>
      </c>
      <c r="U10" s="96">
        <f t="shared" ref="U10:U37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f t="shared" ref="Z10:Z37" si="10">$J10      +$N10</f>
        <v>8573805046</v>
      </c>
      <c r="AA10" s="81">
        <f t="shared" ref="AA10:AA37" si="11">$K10      +$O10</f>
        <v>407063948</v>
      </c>
      <c r="AB10" s="81">
        <f t="shared" ref="AB10:AB37" si="12">$Z10      +$AA10</f>
        <v>8980868994</v>
      </c>
      <c r="AC10" s="96">
        <f t="shared" ref="AC10:AC37" si="13">IF(($F10      =0),0,($AB10      /$F10      ))</f>
        <v>0.7117012856713395</v>
      </c>
      <c r="AD10" s="80">
        <f>AD9</f>
        <v>2534973333</v>
      </c>
      <c r="AE10" s="81">
        <f>AE9</f>
        <v>226400439</v>
      </c>
      <c r="AF10" s="81">
        <f t="shared" ref="AF10:AF37" si="14">$AD10      +$AE10</f>
        <v>2761373772</v>
      </c>
      <c r="AG10" s="81">
        <f>AG9</f>
        <v>11094533557</v>
      </c>
      <c r="AH10" s="81">
        <f>AH9</f>
        <v>11734883806</v>
      </c>
      <c r="AI10" s="82">
        <f>AI9</f>
        <v>5943987840</v>
      </c>
      <c r="AJ10" s="116">
        <f t="shared" ref="AJ10:AJ37" si="15">IF(($AG10      =0),0,($AI10      /$AG10      ))</f>
        <v>0.53575824611839518</v>
      </c>
      <c r="AK10" s="117">
        <f t="shared" ref="AK10:AK37" si="16">IF(($AF10      =0),0,(($P10      /$AF10      )-1))</f>
        <v>9.4035766411994404E-2</v>
      </c>
    </row>
    <row r="11" spans="1:37" ht="13" x14ac:dyDescent="0.3">
      <c r="A11" s="55" t="s">
        <v>101</v>
      </c>
      <c r="B11" s="56" t="s">
        <v>184</v>
      </c>
      <c r="C11" s="57" t="s">
        <v>185</v>
      </c>
      <c r="D11" s="77">
        <v>240412439</v>
      </c>
      <c r="E11" s="78">
        <v>40044260</v>
      </c>
      <c r="F11" s="79">
        <f t="shared" si="0"/>
        <v>280456699</v>
      </c>
      <c r="G11" s="77">
        <v>240412439</v>
      </c>
      <c r="H11" s="78">
        <v>40044260</v>
      </c>
      <c r="I11" s="79">
        <f t="shared" si="1"/>
        <v>280456699</v>
      </c>
      <c r="J11" s="77">
        <v>7707666</v>
      </c>
      <c r="K11" s="78">
        <v>580584</v>
      </c>
      <c r="L11" s="78">
        <f t="shared" si="2"/>
        <v>8288250</v>
      </c>
      <c r="M11" s="95">
        <f t="shared" si="3"/>
        <v>2.9552690413716949E-2</v>
      </c>
      <c r="N11" s="77">
        <v>21539296</v>
      </c>
      <c r="O11" s="78">
        <v>1678084</v>
      </c>
      <c r="P11" s="78">
        <f t="shared" si="4"/>
        <v>23217380</v>
      </c>
      <c r="Q11" s="95">
        <f t="shared" si="5"/>
        <v>8.2784187658145408E-2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29246962</v>
      </c>
      <c r="AA11" s="78">
        <f t="shared" si="11"/>
        <v>2258668</v>
      </c>
      <c r="AB11" s="78">
        <f t="shared" si="12"/>
        <v>31505630</v>
      </c>
      <c r="AC11" s="95">
        <f t="shared" si="13"/>
        <v>0.11233687807186235</v>
      </c>
      <c r="AD11" s="77">
        <v>10218506</v>
      </c>
      <c r="AE11" s="78">
        <v>664466</v>
      </c>
      <c r="AF11" s="78">
        <f t="shared" si="14"/>
        <v>10882972</v>
      </c>
      <c r="AG11" s="78">
        <v>287193163</v>
      </c>
      <c r="AH11" s="78">
        <v>282257811</v>
      </c>
      <c r="AI11" s="79">
        <v>51303726</v>
      </c>
      <c r="AJ11" s="114">
        <f t="shared" si="15"/>
        <v>0.1786383960679454</v>
      </c>
      <c r="AK11" s="115">
        <f t="shared" si="16"/>
        <v>1.133367613185075</v>
      </c>
    </row>
    <row r="12" spans="1:37" ht="13" x14ac:dyDescent="0.3">
      <c r="A12" s="55" t="s">
        <v>101</v>
      </c>
      <c r="B12" s="56" t="s">
        <v>186</v>
      </c>
      <c r="C12" s="57" t="s">
        <v>187</v>
      </c>
      <c r="D12" s="77">
        <v>565555461</v>
      </c>
      <c r="E12" s="78">
        <v>50378251</v>
      </c>
      <c r="F12" s="79">
        <f t="shared" si="0"/>
        <v>615933712</v>
      </c>
      <c r="G12" s="77">
        <v>565555461</v>
      </c>
      <c r="H12" s="78">
        <v>50378251</v>
      </c>
      <c r="I12" s="79">
        <f t="shared" si="1"/>
        <v>615933712</v>
      </c>
      <c r="J12" s="77">
        <v>47841918</v>
      </c>
      <c r="K12" s="78">
        <v>3417667</v>
      </c>
      <c r="L12" s="78">
        <f t="shared" si="2"/>
        <v>51259585</v>
      </c>
      <c r="M12" s="95">
        <f t="shared" si="3"/>
        <v>8.322256762591361E-2</v>
      </c>
      <c r="N12" s="77">
        <v>50972372</v>
      </c>
      <c r="O12" s="78">
        <v>6260687</v>
      </c>
      <c r="P12" s="78">
        <f t="shared" si="4"/>
        <v>57233059</v>
      </c>
      <c r="Q12" s="95">
        <f t="shared" si="5"/>
        <v>9.2920809309427768E-2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98814290</v>
      </c>
      <c r="AA12" s="78">
        <f t="shared" si="11"/>
        <v>9678354</v>
      </c>
      <c r="AB12" s="78">
        <f t="shared" si="12"/>
        <v>108492644</v>
      </c>
      <c r="AC12" s="95">
        <f t="shared" si="13"/>
        <v>0.17614337693534138</v>
      </c>
      <c r="AD12" s="77">
        <v>0</v>
      </c>
      <c r="AE12" s="78">
        <v>0</v>
      </c>
      <c r="AF12" s="78">
        <f t="shared" si="14"/>
        <v>0</v>
      </c>
      <c r="AG12" s="78">
        <v>628769772</v>
      </c>
      <c r="AH12" s="78">
        <v>628769772</v>
      </c>
      <c r="AI12" s="79">
        <v>0</v>
      </c>
      <c r="AJ12" s="114">
        <f t="shared" si="15"/>
        <v>0</v>
      </c>
      <c r="AK12" s="115">
        <f t="shared" si="16"/>
        <v>0</v>
      </c>
    </row>
    <row r="13" spans="1:37" ht="13" x14ac:dyDescent="0.3">
      <c r="A13" s="55" t="s">
        <v>101</v>
      </c>
      <c r="B13" s="56" t="s">
        <v>188</v>
      </c>
      <c r="C13" s="57" t="s">
        <v>189</v>
      </c>
      <c r="D13" s="77">
        <v>256002948</v>
      </c>
      <c r="E13" s="78">
        <v>48221808</v>
      </c>
      <c r="F13" s="79">
        <f t="shared" si="0"/>
        <v>304224756</v>
      </c>
      <c r="G13" s="77">
        <v>256002948</v>
      </c>
      <c r="H13" s="78">
        <v>48221808</v>
      </c>
      <c r="I13" s="79">
        <f t="shared" si="1"/>
        <v>304224756</v>
      </c>
      <c r="J13" s="77">
        <v>29370438</v>
      </c>
      <c r="K13" s="78">
        <v>245</v>
      </c>
      <c r="L13" s="78">
        <f t="shared" si="2"/>
        <v>29370683</v>
      </c>
      <c r="M13" s="95">
        <f t="shared" si="3"/>
        <v>9.6542711994154748E-2</v>
      </c>
      <c r="N13" s="77">
        <v>16657345</v>
      </c>
      <c r="O13" s="78">
        <v>0</v>
      </c>
      <c r="P13" s="78">
        <f t="shared" si="4"/>
        <v>16657345</v>
      </c>
      <c r="Q13" s="95">
        <f t="shared" si="5"/>
        <v>5.4753417239982928E-2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46027783</v>
      </c>
      <c r="AA13" s="78">
        <f t="shared" si="11"/>
        <v>245</v>
      </c>
      <c r="AB13" s="78">
        <f t="shared" si="12"/>
        <v>46028028</v>
      </c>
      <c r="AC13" s="95">
        <f t="shared" si="13"/>
        <v>0.15129612923413768</v>
      </c>
      <c r="AD13" s="77">
        <v>12347190</v>
      </c>
      <c r="AE13" s="78">
        <v>28432</v>
      </c>
      <c r="AF13" s="78">
        <f t="shared" si="14"/>
        <v>12375622</v>
      </c>
      <c r="AG13" s="78">
        <v>305745756</v>
      </c>
      <c r="AH13" s="78">
        <v>305745756</v>
      </c>
      <c r="AI13" s="79">
        <v>26065266</v>
      </c>
      <c r="AJ13" s="114">
        <f t="shared" si="15"/>
        <v>8.5251440088672886E-2</v>
      </c>
      <c r="AK13" s="115">
        <f t="shared" si="16"/>
        <v>0.3459804282968566</v>
      </c>
    </row>
    <row r="14" spans="1:37" ht="13" x14ac:dyDescent="0.3">
      <c r="A14" s="55" t="s">
        <v>116</v>
      </c>
      <c r="B14" s="56" t="s">
        <v>190</v>
      </c>
      <c r="C14" s="57" t="s">
        <v>191</v>
      </c>
      <c r="D14" s="77">
        <v>66178948</v>
      </c>
      <c r="E14" s="78">
        <v>3914000</v>
      </c>
      <c r="F14" s="79">
        <f t="shared" si="0"/>
        <v>70092948</v>
      </c>
      <c r="G14" s="77">
        <v>124194948</v>
      </c>
      <c r="H14" s="78">
        <v>3914000</v>
      </c>
      <c r="I14" s="79">
        <f t="shared" si="1"/>
        <v>128108948</v>
      </c>
      <c r="J14" s="77">
        <v>18101370</v>
      </c>
      <c r="K14" s="78">
        <v>22056270</v>
      </c>
      <c r="L14" s="78">
        <f t="shared" si="2"/>
        <v>40157640</v>
      </c>
      <c r="M14" s="95">
        <f t="shared" si="3"/>
        <v>0.57291983210636255</v>
      </c>
      <c r="N14" s="77">
        <v>28498397</v>
      </c>
      <c r="O14" s="78">
        <v>-21961451</v>
      </c>
      <c r="P14" s="78">
        <f t="shared" si="4"/>
        <v>6536946</v>
      </c>
      <c r="Q14" s="95">
        <f t="shared" si="5"/>
        <v>9.3261108093213599E-2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46599767</v>
      </c>
      <c r="AA14" s="78">
        <f t="shared" si="11"/>
        <v>94819</v>
      </c>
      <c r="AB14" s="78">
        <f t="shared" si="12"/>
        <v>46694586</v>
      </c>
      <c r="AC14" s="95">
        <f t="shared" si="13"/>
        <v>0.66618094019957619</v>
      </c>
      <c r="AD14" s="77">
        <v>19294239</v>
      </c>
      <c r="AE14" s="78">
        <v>24947</v>
      </c>
      <c r="AF14" s="78">
        <f t="shared" si="14"/>
        <v>19319186</v>
      </c>
      <c r="AG14" s="78">
        <v>64113401</v>
      </c>
      <c r="AH14" s="78">
        <v>65483348</v>
      </c>
      <c r="AI14" s="79">
        <v>36111432</v>
      </c>
      <c r="AJ14" s="114">
        <f t="shared" si="15"/>
        <v>0.56324311979643693</v>
      </c>
      <c r="AK14" s="115">
        <f t="shared" si="16"/>
        <v>-0.66163450157786152</v>
      </c>
    </row>
    <row r="15" spans="1:37" ht="14" x14ac:dyDescent="0.3">
      <c r="A15" s="58" t="s">
        <v>0</v>
      </c>
      <c r="B15" s="59" t="s">
        <v>192</v>
      </c>
      <c r="C15" s="60" t="s">
        <v>0</v>
      </c>
      <c r="D15" s="80">
        <f>SUM(D11:D14)</f>
        <v>1128149796</v>
      </c>
      <c r="E15" s="81">
        <f>SUM(E11:E14)</f>
        <v>142558319</v>
      </c>
      <c r="F15" s="82">
        <f t="shared" si="0"/>
        <v>1270708115</v>
      </c>
      <c r="G15" s="80">
        <f>SUM(G11:G14)</f>
        <v>1186165796</v>
      </c>
      <c r="H15" s="81">
        <f>SUM(H11:H14)</f>
        <v>142558319</v>
      </c>
      <c r="I15" s="82">
        <f t="shared" si="1"/>
        <v>1328724115</v>
      </c>
      <c r="J15" s="80">
        <f>SUM(J11:J14)</f>
        <v>103021392</v>
      </c>
      <c r="K15" s="81">
        <f>SUM(K11:K14)</f>
        <v>26054766</v>
      </c>
      <c r="L15" s="81">
        <f t="shared" si="2"/>
        <v>129076158</v>
      </c>
      <c r="M15" s="96">
        <f t="shared" si="3"/>
        <v>0.10157813307110264</v>
      </c>
      <c r="N15" s="80">
        <f>SUM(N11:N14)</f>
        <v>117667410</v>
      </c>
      <c r="O15" s="81">
        <f>SUM(O11:O14)</f>
        <v>-14022680</v>
      </c>
      <c r="P15" s="81">
        <f t="shared" si="4"/>
        <v>103644730</v>
      </c>
      <c r="Q15" s="96">
        <f t="shared" si="5"/>
        <v>8.1564545607706304E-2</v>
      </c>
      <c r="R15" s="80">
        <f>SUM(R11:R14)</f>
        <v>0</v>
      </c>
      <c r="S15" s="81">
        <f>SUM(S11:S14)</f>
        <v>0</v>
      </c>
      <c r="T15" s="81">
        <f t="shared" si="6"/>
        <v>0</v>
      </c>
      <c r="U15" s="96">
        <f t="shared" si="7"/>
        <v>0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f t="shared" si="10"/>
        <v>220688802</v>
      </c>
      <c r="AA15" s="81">
        <f t="shared" si="11"/>
        <v>12032086</v>
      </c>
      <c r="AB15" s="81">
        <f t="shared" si="12"/>
        <v>232720888</v>
      </c>
      <c r="AC15" s="96">
        <f t="shared" si="13"/>
        <v>0.18314267867880893</v>
      </c>
      <c r="AD15" s="80">
        <f>SUM(AD11:AD14)</f>
        <v>41859935</v>
      </c>
      <c r="AE15" s="81">
        <f>SUM(AE11:AE14)</f>
        <v>717845</v>
      </c>
      <c r="AF15" s="81">
        <f t="shared" si="14"/>
        <v>42577780</v>
      </c>
      <c r="AG15" s="81">
        <f>SUM(AG11:AG14)</f>
        <v>1285822092</v>
      </c>
      <c r="AH15" s="81">
        <f>SUM(AH11:AH14)</f>
        <v>1282256687</v>
      </c>
      <c r="AI15" s="82">
        <f>SUM(AI11:AI14)</f>
        <v>113480424</v>
      </c>
      <c r="AJ15" s="116">
        <f t="shared" si="15"/>
        <v>8.825515186435294E-2</v>
      </c>
      <c r="AK15" s="117">
        <f t="shared" si="16"/>
        <v>1.4342445754569635</v>
      </c>
    </row>
    <row r="16" spans="1:37" ht="13" x14ac:dyDescent="0.3">
      <c r="A16" s="55" t="s">
        <v>101</v>
      </c>
      <c r="B16" s="56" t="s">
        <v>193</v>
      </c>
      <c r="C16" s="57" t="s">
        <v>194</v>
      </c>
      <c r="D16" s="77">
        <v>449851937</v>
      </c>
      <c r="E16" s="78">
        <v>77730541</v>
      </c>
      <c r="F16" s="79">
        <f t="shared" si="0"/>
        <v>527582478</v>
      </c>
      <c r="G16" s="77">
        <v>449851937</v>
      </c>
      <c r="H16" s="78">
        <v>77730541</v>
      </c>
      <c r="I16" s="79">
        <f t="shared" si="1"/>
        <v>527582478</v>
      </c>
      <c r="J16" s="77">
        <v>5767372</v>
      </c>
      <c r="K16" s="78">
        <v>-1673748588</v>
      </c>
      <c r="L16" s="78">
        <f t="shared" si="2"/>
        <v>-1667981216</v>
      </c>
      <c r="M16" s="95">
        <f t="shared" si="3"/>
        <v>-3.1615553691682687</v>
      </c>
      <c r="N16" s="77">
        <v>12698389</v>
      </c>
      <c r="O16" s="78">
        <v>3586269</v>
      </c>
      <c r="P16" s="78">
        <f t="shared" si="4"/>
        <v>16284658</v>
      </c>
      <c r="Q16" s="95">
        <f t="shared" si="5"/>
        <v>3.0866563388786388E-2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18465761</v>
      </c>
      <c r="AA16" s="78">
        <f t="shared" si="11"/>
        <v>-1670162319</v>
      </c>
      <c r="AB16" s="78">
        <f t="shared" si="12"/>
        <v>-1651696558</v>
      </c>
      <c r="AC16" s="95">
        <f t="shared" si="13"/>
        <v>-3.1306888057794824</v>
      </c>
      <c r="AD16" s="77">
        <v>464762</v>
      </c>
      <c r="AE16" s="78">
        <v>1477290</v>
      </c>
      <c r="AF16" s="78">
        <f t="shared" si="14"/>
        <v>1942052</v>
      </c>
      <c r="AG16" s="78">
        <v>506816034</v>
      </c>
      <c r="AH16" s="78">
        <v>405569903</v>
      </c>
      <c r="AI16" s="79">
        <v>5858342</v>
      </c>
      <c r="AJ16" s="114">
        <f t="shared" si="15"/>
        <v>1.15591094341739E-2</v>
      </c>
      <c r="AK16" s="115">
        <f t="shared" si="16"/>
        <v>7.3852842251391824</v>
      </c>
    </row>
    <row r="17" spans="1:37" ht="13" x14ac:dyDescent="0.3">
      <c r="A17" s="55" t="s">
        <v>101</v>
      </c>
      <c r="B17" s="56" t="s">
        <v>195</v>
      </c>
      <c r="C17" s="57" t="s">
        <v>196</v>
      </c>
      <c r="D17" s="77">
        <v>337642808</v>
      </c>
      <c r="E17" s="78">
        <v>42079866</v>
      </c>
      <c r="F17" s="79">
        <f t="shared" si="0"/>
        <v>379722674</v>
      </c>
      <c r="G17" s="77">
        <v>337642808</v>
      </c>
      <c r="H17" s="78">
        <v>42079866</v>
      </c>
      <c r="I17" s="79">
        <f t="shared" si="1"/>
        <v>379722674</v>
      </c>
      <c r="J17" s="77">
        <v>88724835</v>
      </c>
      <c r="K17" s="78">
        <v>3646427</v>
      </c>
      <c r="L17" s="78">
        <f t="shared" si="2"/>
        <v>92371262</v>
      </c>
      <c r="M17" s="95">
        <f t="shared" si="3"/>
        <v>0.24325980070392109</v>
      </c>
      <c r="N17" s="77">
        <v>59105759</v>
      </c>
      <c r="O17" s="78">
        <v>12503339</v>
      </c>
      <c r="P17" s="78">
        <f t="shared" si="4"/>
        <v>71609098</v>
      </c>
      <c r="Q17" s="95">
        <f t="shared" si="5"/>
        <v>0.18858262332788692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147830594</v>
      </c>
      <c r="AA17" s="78">
        <f t="shared" si="11"/>
        <v>16149766</v>
      </c>
      <c r="AB17" s="78">
        <f t="shared" si="12"/>
        <v>163980360</v>
      </c>
      <c r="AC17" s="95">
        <f t="shared" si="13"/>
        <v>0.431842424031808</v>
      </c>
      <c r="AD17" s="77">
        <v>53939230</v>
      </c>
      <c r="AE17" s="78">
        <v>15767111</v>
      </c>
      <c r="AF17" s="78">
        <f t="shared" si="14"/>
        <v>69706341</v>
      </c>
      <c r="AG17" s="78">
        <v>342286446</v>
      </c>
      <c r="AH17" s="78">
        <v>353367621</v>
      </c>
      <c r="AI17" s="79">
        <v>182269484</v>
      </c>
      <c r="AJ17" s="114">
        <f t="shared" si="15"/>
        <v>0.5325057013797152</v>
      </c>
      <c r="AK17" s="115">
        <f t="shared" si="16"/>
        <v>2.7296756259233224E-2</v>
      </c>
    </row>
    <row r="18" spans="1:37" ht="13" x14ac:dyDescent="0.3">
      <c r="A18" s="55" t="s">
        <v>101</v>
      </c>
      <c r="B18" s="56" t="s">
        <v>197</v>
      </c>
      <c r="C18" s="57" t="s">
        <v>198</v>
      </c>
      <c r="D18" s="77">
        <v>280733554</v>
      </c>
      <c r="E18" s="78">
        <v>41201000</v>
      </c>
      <c r="F18" s="79">
        <f t="shared" si="0"/>
        <v>321934554</v>
      </c>
      <c r="G18" s="77">
        <v>280733554</v>
      </c>
      <c r="H18" s="78">
        <v>41201000</v>
      </c>
      <c r="I18" s="79">
        <f t="shared" si="1"/>
        <v>321934554</v>
      </c>
      <c r="J18" s="77">
        <v>70306059</v>
      </c>
      <c r="K18" s="78">
        <v>9762365</v>
      </c>
      <c r="L18" s="78">
        <f t="shared" si="2"/>
        <v>80068424</v>
      </c>
      <c r="M18" s="95">
        <f t="shared" si="3"/>
        <v>0.24871025183584364</v>
      </c>
      <c r="N18" s="77">
        <v>86238738</v>
      </c>
      <c r="O18" s="78">
        <v>11402574</v>
      </c>
      <c r="P18" s="78">
        <f t="shared" si="4"/>
        <v>97641312</v>
      </c>
      <c r="Q18" s="95">
        <f t="shared" si="5"/>
        <v>0.30329553254479169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156544797</v>
      </c>
      <c r="AA18" s="78">
        <f t="shared" si="11"/>
        <v>21164939</v>
      </c>
      <c r="AB18" s="78">
        <f t="shared" si="12"/>
        <v>177709736</v>
      </c>
      <c r="AC18" s="95">
        <f t="shared" si="13"/>
        <v>0.5520057843806353</v>
      </c>
      <c r="AD18" s="77">
        <v>31761769</v>
      </c>
      <c r="AE18" s="78">
        <v>12214200</v>
      </c>
      <c r="AF18" s="78">
        <f t="shared" si="14"/>
        <v>43975969</v>
      </c>
      <c r="AG18" s="78">
        <v>304809945</v>
      </c>
      <c r="AH18" s="78">
        <v>324858579</v>
      </c>
      <c r="AI18" s="79">
        <v>87598525</v>
      </c>
      <c r="AJ18" s="114">
        <f t="shared" si="15"/>
        <v>0.28738735870314203</v>
      </c>
      <c r="AK18" s="115">
        <f t="shared" si="16"/>
        <v>1.2203333825344473</v>
      </c>
    </row>
    <row r="19" spans="1:37" ht="13" x14ac:dyDescent="0.3">
      <c r="A19" s="55" t="s">
        <v>101</v>
      </c>
      <c r="B19" s="56" t="s">
        <v>61</v>
      </c>
      <c r="C19" s="57" t="s">
        <v>62</v>
      </c>
      <c r="D19" s="77">
        <v>4523421464</v>
      </c>
      <c r="E19" s="78">
        <v>140263000</v>
      </c>
      <c r="F19" s="79">
        <f t="shared" si="0"/>
        <v>4663684464</v>
      </c>
      <c r="G19" s="77">
        <v>4523421464</v>
      </c>
      <c r="H19" s="78">
        <v>140263000</v>
      </c>
      <c r="I19" s="79">
        <f t="shared" si="1"/>
        <v>4663684464</v>
      </c>
      <c r="J19" s="77">
        <v>351437969</v>
      </c>
      <c r="K19" s="78">
        <v>59013224</v>
      </c>
      <c r="L19" s="78">
        <f t="shared" si="2"/>
        <v>410451193</v>
      </c>
      <c r="M19" s="95">
        <f t="shared" si="3"/>
        <v>8.8010069327880663E-2</v>
      </c>
      <c r="N19" s="77">
        <v>551595301</v>
      </c>
      <c r="O19" s="78">
        <v>38642292</v>
      </c>
      <c r="P19" s="78">
        <f t="shared" si="4"/>
        <v>590237593</v>
      </c>
      <c r="Q19" s="95">
        <f t="shared" si="5"/>
        <v>0.1265603617818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903033270</v>
      </c>
      <c r="AA19" s="78">
        <f t="shared" si="11"/>
        <v>97655516</v>
      </c>
      <c r="AB19" s="78">
        <f t="shared" si="12"/>
        <v>1000688786</v>
      </c>
      <c r="AC19" s="95">
        <f t="shared" si="13"/>
        <v>0.21457043110968066</v>
      </c>
      <c r="AD19" s="77">
        <v>1087141693</v>
      </c>
      <c r="AE19" s="78">
        <v>83119317</v>
      </c>
      <c r="AF19" s="78">
        <f t="shared" si="14"/>
        <v>1170261010</v>
      </c>
      <c r="AG19" s="78">
        <v>3623886595</v>
      </c>
      <c r="AH19" s="78">
        <v>4306957518</v>
      </c>
      <c r="AI19" s="79">
        <v>1303070675</v>
      </c>
      <c r="AJ19" s="114">
        <f t="shared" si="15"/>
        <v>0.35957821549876617</v>
      </c>
      <c r="AK19" s="115">
        <f t="shared" si="16"/>
        <v>-0.49563594107950326</v>
      </c>
    </row>
    <row r="20" spans="1:37" ht="13" x14ac:dyDescent="0.3">
      <c r="A20" s="55" t="s">
        <v>101</v>
      </c>
      <c r="B20" s="56" t="s">
        <v>199</v>
      </c>
      <c r="C20" s="57" t="s">
        <v>200</v>
      </c>
      <c r="D20" s="77">
        <v>769612678</v>
      </c>
      <c r="E20" s="78">
        <v>57483500</v>
      </c>
      <c r="F20" s="79">
        <f t="shared" si="0"/>
        <v>827096178</v>
      </c>
      <c r="G20" s="77">
        <v>769612678</v>
      </c>
      <c r="H20" s="78">
        <v>57483500</v>
      </c>
      <c r="I20" s="79">
        <f t="shared" si="1"/>
        <v>827096178</v>
      </c>
      <c r="J20" s="77">
        <v>191993540</v>
      </c>
      <c r="K20" s="78">
        <v>12317592</v>
      </c>
      <c r="L20" s="78">
        <f t="shared" si="2"/>
        <v>204311132</v>
      </c>
      <c r="M20" s="95">
        <f t="shared" si="3"/>
        <v>0.24702221752982154</v>
      </c>
      <c r="N20" s="77">
        <v>148210621</v>
      </c>
      <c r="O20" s="78">
        <v>14583995</v>
      </c>
      <c r="P20" s="78">
        <f t="shared" si="4"/>
        <v>162794616</v>
      </c>
      <c r="Q20" s="95">
        <f t="shared" si="5"/>
        <v>0.19682670568452318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340204161</v>
      </c>
      <c r="AA20" s="78">
        <f t="shared" si="11"/>
        <v>26901587</v>
      </c>
      <c r="AB20" s="78">
        <f t="shared" si="12"/>
        <v>367105748</v>
      </c>
      <c r="AC20" s="95">
        <f t="shared" si="13"/>
        <v>0.44384892321434471</v>
      </c>
      <c r="AD20" s="77">
        <v>70283476</v>
      </c>
      <c r="AE20" s="78">
        <v>19978575</v>
      </c>
      <c r="AF20" s="78">
        <f t="shared" si="14"/>
        <v>90262051</v>
      </c>
      <c r="AG20" s="78">
        <v>632200964</v>
      </c>
      <c r="AH20" s="78">
        <v>632405684</v>
      </c>
      <c r="AI20" s="79">
        <v>233134433</v>
      </c>
      <c r="AJ20" s="114">
        <f t="shared" si="15"/>
        <v>0.36876633582608709</v>
      </c>
      <c r="AK20" s="115">
        <f t="shared" si="16"/>
        <v>0.80357762976159264</v>
      </c>
    </row>
    <row r="21" spans="1:37" ht="13" x14ac:dyDescent="0.3">
      <c r="A21" s="55" t="s">
        <v>116</v>
      </c>
      <c r="B21" s="56" t="s">
        <v>201</v>
      </c>
      <c r="C21" s="57" t="s">
        <v>202</v>
      </c>
      <c r="D21" s="77">
        <v>190929679</v>
      </c>
      <c r="E21" s="78">
        <v>450000</v>
      </c>
      <c r="F21" s="79">
        <f t="shared" si="0"/>
        <v>191379679</v>
      </c>
      <c r="G21" s="77">
        <v>190929679</v>
      </c>
      <c r="H21" s="78">
        <v>450000</v>
      </c>
      <c r="I21" s="79">
        <f t="shared" si="1"/>
        <v>191379679</v>
      </c>
      <c r="J21" s="77">
        <v>41237331</v>
      </c>
      <c r="K21" s="78">
        <v>0</v>
      </c>
      <c r="L21" s="78">
        <f t="shared" si="2"/>
        <v>41237331</v>
      </c>
      <c r="M21" s="95">
        <f t="shared" si="3"/>
        <v>0.21547392709337757</v>
      </c>
      <c r="N21" s="77">
        <v>41579092</v>
      </c>
      <c r="O21" s="78">
        <v>29950</v>
      </c>
      <c r="P21" s="78">
        <f t="shared" si="4"/>
        <v>41609042</v>
      </c>
      <c r="Q21" s="95">
        <f t="shared" si="5"/>
        <v>0.21741619704566439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82816423</v>
      </c>
      <c r="AA21" s="78">
        <f t="shared" si="11"/>
        <v>29950</v>
      </c>
      <c r="AB21" s="78">
        <f t="shared" si="12"/>
        <v>82846373</v>
      </c>
      <c r="AC21" s="95">
        <f t="shared" si="13"/>
        <v>0.43289012413904193</v>
      </c>
      <c r="AD21" s="77">
        <v>47237845</v>
      </c>
      <c r="AE21" s="78">
        <v>242816</v>
      </c>
      <c r="AF21" s="78">
        <f t="shared" si="14"/>
        <v>47480661</v>
      </c>
      <c r="AG21" s="78">
        <v>215594107</v>
      </c>
      <c r="AH21" s="78">
        <v>241440110</v>
      </c>
      <c r="AI21" s="79">
        <v>109531999</v>
      </c>
      <c r="AJ21" s="114">
        <f t="shared" si="15"/>
        <v>0.50804727700650931</v>
      </c>
      <c r="AK21" s="115">
        <f t="shared" si="16"/>
        <v>-0.12366337949675976</v>
      </c>
    </row>
    <row r="22" spans="1:37" ht="14" x14ac:dyDescent="0.3">
      <c r="A22" s="58" t="s">
        <v>0</v>
      </c>
      <c r="B22" s="59" t="s">
        <v>203</v>
      </c>
      <c r="C22" s="60" t="s">
        <v>0</v>
      </c>
      <c r="D22" s="80">
        <f>SUM(D16:D21)</f>
        <v>6552192120</v>
      </c>
      <c r="E22" s="81">
        <f>SUM(E16:E21)</f>
        <v>359207907</v>
      </c>
      <c r="F22" s="82">
        <f t="shared" si="0"/>
        <v>6911400027</v>
      </c>
      <c r="G22" s="80">
        <f>SUM(G16:G21)</f>
        <v>6552192120</v>
      </c>
      <c r="H22" s="81">
        <f>SUM(H16:H21)</f>
        <v>359207907</v>
      </c>
      <c r="I22" s="82">
        <f t="shared" si="1"/>
        <v>6911400027</v>
      </c>
      <c r="J22" s="80">
        <f>SUM(J16:J21)</f>
        <v>749467106</v>
      </c>
      <c r="K22" s="81">
        <f>SUM(K16:K21)</f>
        <v>-1589008980</v>
      </c>
      <c r="L22" s="81">
        <f t="shared" si="2"/>
        <v>-839541874</v>
      </c>
      <c r="M22" s="96">
        <f t="shared" si="3"/>
        <v>-0.12147204194812265</v>
      </c>
      <c r="N22" s="80">
        <f>SUM(N16:N21)</f>
        <v>899427900</v>
      </c>
      <c r="O22" s="81">
        <f>SUM(O16:O21)</f>
        <v>80748419</v>
      </c>
      <c r="P22" s="81">
        <f t="shared" si="4"/>
        <v>980176319</v>
      </c>
      <c r="Q22" s="96">
        <f t="shared" si="5"/>
        <v>0.14182022675157765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1648895006</v>
      </c>
      <c r="AA22" s="81">
        <f t="shared" si="11"/>
        <v>-1508260561</v>
      </c>
      <c r="AB22" s="81">
        <f t="shared" si="12"/>
        <v>140634445</v>
      </c>
      <c r="AC22" s="96">
        <f t="shared" si="13"/>
        <v>2.0348184803455016E-2</v>
      </c>
      <c r="AD22" s="80">
        <f>SUM(AD16:AD21)</f>
        <v>1290828775</v>
      </c>
      <c r="AE22" s="81">
        <f>SUM(AE16:AE21)</f>
        <v>132799309</v>
      </c>
      <c r="AF22" s="81">
        <f t="shared" si="14"/>
        <v>1423628084</v>
      </c>
      <c r="AG22" s="81">
        <f>SUM(AG16:AG21)</f>
        <v>5625594091</v>
      </c>
      <c r="AH22" s="81">
        <f>SUM(AH16:AH21)</f>
        <v>6264599415</v>
      </c>
      <c r="AI22" s="82">
        <f>SUM(AI16:AI21)</f>
        <v>1921463458</v>
      </c>
      <c r="AJ22" s="116">
        <f t="shared" si="15"/>
        <v>0.34155742965423275</v>
      </c>
      <c r="AK22" s="117">
        <f t="shared" si="16"/>
        <v>-0.31149411140725991</v>
      </c>
    </row>
    <row r="23" spans="1:37" ht="13" x14ac:dyDescent="0.3">
      <c r="A23" s="55" t="s">
        <v>101</v>
      </c>
      <c r="B23" s="56" t="s">
        <v>204</v>
      </c>
      <c r="C23" s="57" t="s">
        <v>205</v>
      </c>
      <c r="D23" s="77">
        <v>942674200</v>
      </c>
      <c r="E23" s="78">
        <v>287594868</v>
      </c>
      <c r="F23" s="79">
        <f t="shared" si="0"/>
        <v>1230269068</v>
      </c>
      <c r="G23" s="77">
        <v>942674200</v>
      </c>
      <c r="H23" s="78">
        <v>287594868</v>
      </c>
      <c r="I23" s="79">
        <f t="shared" si="1"/>
        <v>1230269068</v>
      </c>
      <c r="J23" s="77">
        <v>253265010</v>
      </c>
      <c r="K23" s="78">
        <v>49584943</v>
      </c>
      <c r="L23" s="78">
        <f t="shared" si="2"/>
        <v>302849953</v>
      </c>
      <c r="M23" s="95">
        <f t="shared" si="3"/>
        <v>0.24616562415271584</v>
      </c>
      <c r="N23" s="77">
        <v>235668726</v>
      </c>
      <c r="O23" s="78">
        <v>61660714</v>
      </c>
      <c r="P23" s="78">
        <f t="shared" si="4"/>
        <v>297329440</v>
      </c>
      <c r="Q23" s="95">
        <f t="shared" si="5"/>
        <v>0.2416783838053872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488933736</v>
      </c>
      <c r="AA23" s="78">
        <f t="shared" si="11"/>
        <v>111245657</v>
      </c>
      <c r="AB23" s="78">
        <f t="shared" si="12"/>
        <v>600179393</v>
      </c>
      <c r="AC23" s="95">
        <f t="shared" si="13"/>
        <v>0.48784400795810301</v>
      </c>
      <c r="AD23" s="77">
        <v>206052468</v>
      </c>
      <c r="AE23" s="78">
        <v>41171124</v>
      </c>
      <c r="AF23" s="78">
        <f t="shared" si="14"/>
        <v>247223592</v>
      </c>
      <c r="AG23" s="78">
        <v>1157497952</v>
      </c>
      <c r="AH23" s="78">
        <v>1278009244</v>
      </c>
      <c r="AI23" s="79">
        <v>484574537</v>
      </c>
      <c r="AJ23" s="114">
        <f t="shared" si="15"/>
        <v>0.41863964956717264</v>
      </c>
      <c r="AK23" s="115">
        <f t="shared" si="16"/>
        <v>0.20267421727292101</v>
      </c>
    </row>
    <row r="24" spans="1:37" ht="13" x14ac:dyDescent="0.3">
      <c r="A24" s="55" t="s">
        <v>101</v>
      </c>
      <c r="B24" s="56" t="s">
        <v>206</v>
      </c>
      <c r="C24" s="57" t="s">
        <v>207</v>
      </c>
      <c r="D24" s="77">
        <v>1168242735</v>
      </c>
      <c r="E24" s="78">
        <v>146249241</v>
      </c>
      <c r="F24" s="79">
        <f t="shared" si="0"/>
        <v>1314491976</v>
      </c>
      <c r="G24" s="77">
        <v>1168242735</v>
      </c>
      <c r="H24" s="78">
        <v>146249241</v>
      </c>
      <c r="I24" s="79">
        <f t="shared" si="1"/>
        <v>1314491976</v>
      </c>
      <c r="J24" s="77">
        <v>479561488</v>
      </c>
      <c r="K24" s="78">
        <v>26688846</v>
      </c>
      <c r="L24" s="78">
        <f t="shared" si="2"/>
        <v>506250334</v>
      </c>
      <c r="M24" s="95">
        <f t="shared" si="3"/>
        <v>0.3851300298846404</v>
      </c>
      <c r="N24" s="77">
        <v>317314383</v>
      </c>
      <c r="O24" s="78">
        <v>44757647</v>
      </c>
      <c r="P24" s="78">
        <f t="shared" si="4"/>
        <v>362072030</v>
      </c>
      <c r="Q24" s="95">
        <f t="shared" si="5"/>
        <v>0.2754463599707816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796875871</v>
      </c>
      <c r="AA24" s="78">
        <f t="shared" si="11"/>
        <v>71446493</v>
      </c>
      <c r="AB24" s="78">
        <f t="shared" si="12"/>
        <v>868322364</v>
      </c>
      <c r="AC24" s="95">
        <f t="shared" si="13"/>
        <v>0.660576389855422</v>
      </c>
      <c r="AD24" s="77">
        <v>98106184</v>
      </c>
      <c r="AE24" s="78">
        <v>27205626</v>
      </c>
      <c r="AF24" s="78">
        <f t="shared" si="14"/>
        <v>125311810</v>
      </c>
      <c r="AG24" s="78">
        <v>1265077676</v>
      </c>
      <c r="AH24" s="78">
        <v>1265077676</v>
      </c>
      <c r="AI24" s="79">
        <v>581823209</v>
      </c>
      <c r="AJ24" s="114">
        <f t="shared" si="15"/>
        <v>0.45991105529554849</v>
      </c>
      <c r="AK24" s="115">
        <f t="shared" si="16"/>
        <v>1.8893687673971034</v>
      </c>
    </row>
    <row r="25" spans="1:37" ht="13" x14ac:dyDescent="0.3">
      <c r="A25" s="55" t="s">
        <v>101</v>
      </c>
      <c r="B25" s="56" t="s">
        <v>208</v>
      </c>
      <c r="C25" s="57" t="s">
        <v>209</v>
      </c>
      <c r="D25" s="77">
        <v>699254012</v>
      </c>
      <c r="E25" s="78">
        <v>212841009</v>
      </c>
      <c r="F25" s="79">
        <f t="shared" si="0"/>
        <v>912095021</v>
      </c>
      <c r="G25" s="77">
        <v>699254012</v>
      </c>
      <c r="H25" s="78">
        <v>212841009</v>
      </c>
      <c r="I25" s="79">
        <f t="shared" si="1"/>
        <v>912095021</v>
      </c>
      <c r="J25" s="77">
        <v>173845302</v>
      </c>
      <c r="K25" s="78">
        <v>8319587</v>
      </c>
      <c r="L25" s="78">
        <f t="shared" si="2"/>
        <v>182164889</v>
      </c>
      <c r="M25" s="95">
        <f t="shared" si="3"/>
        <v>0.19972139394016053</v>
      </c>
      <c r="N25" s="77">
        <v>228855667</v>
      </c>
      <c r="O25" s="78">
        <v>40045573</v>
      </c>
      <c r="P25" s="78">
        <f t="shared" si="4"/>
        <v>268901240</v>
      </c>
      <c r="Q25" s="95">
        <f t="shared" si="5"/>
        <v>0.29481713397051862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402700969</v>
      </c>
      <c r="AA25" s="78">
        <f t="shared" si="11"/>
        <v>48365160</v>
      </c>
      <c r="AB25" s="78">
        <f t="shared" si="12"/>
        <v>451066129</v>
      </c>
      <c r="AC25" s="95">
        <f t="shared" si="13"/>
        <v>0.49453852791067915</v>
      </c>
      <c r="AD25" s="77">
        <v>149728403</v>
      </c>
      <c r="AE25" s="78">
        <v>41957984</v>
      </c>
      <c r="AF25" s="78">
        <f t="shared" si="14"/>
        <v>191686387</v>
      </c>
      <c r="AG25" s="78">
        <v>772159586</v>
      </c>
      <c r="AH25" s="78">
        <v>818709567</v>
      </c>
      <c r="AI25" s="79">
        <v>425756207</v>
      </c>
      <c r="AJ25" s="114">
        <f t="shared" si="15"/>
        <v>0.55138369673752907</v>
      </c>
      <c r="AK25" s="115">
        <f t="shared" si="16"/>
        <v>0.40281865712247988</v>
      </c>
    </row>
    <row r="26" spans="1:37" ht="13" x14ac:dyDescent="0.3">
      <c r="A26" s="55" t="s">
        <v>101</v>
      </c>
      <c r="B26" s="56" t="s">
        <v>210</v>
      </c>
      <c r="C26" s="57" t="s">
        <v>211</v>
      </c>
      <c r="D26" s="77">
        <v>2638369809</v>
      </c>
      <c r="E26" s="78">
        <v>316680865</v>
      </c>
      <c r="F26" s="79">
        <f t="shared" si="0"/>
        <v>2955050674</v>
      </c>
      <c r="G26" s="77">
        <v>2638369809</v>
      </c>
      <c r="H26" s="78">
        <v>316680865</v>
      </c>
      <c r="I26" s="79">
        <f t="shared" si="1"/>
        <v>2955050674</v>
      </c>
      <c r="J26" s="77">
        <v>605831772</v>
      </c>
      <c r="K26" s="78">
        <v>25048572</v>
      </c>
      <c r="L26" s="78">
        <f t="shared" si="2"/>
        <v>630880344</v>
      </c>
      <c r="M26" s="95">
        <f t="shared" si="3"/>
        <v>0.21349222520980701</v>
      </c>
      <c r="N26" s="77">
        <v>683168641</v>
      </c>
      <c r="O26" s="78">
        <v>82186996</v>
      </c>
      <c r="P26" s="78">
        <f t="shared" si="4"/>
        <v>765355637</v>
      </c>
      <c r="Q26" s="95">
        <f t="shared" si="5"/>
        <v>0.25899915819853042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1289000413</v>
      </c>
      <c r="AA26" s="78">
        <f t="shared" si="11"/>
        <v>107235568</v>
      </c>
      <c r="AB26" s="78">
        <f t="shared" si="12"/>
        <v>1396235981</v>
      </c>
      <c r="AC26" s="95">
        <f t="shared" si="13"/>
        <v>0.47249138340833746</v>
      </c>
      <c r="AD26" s="77">
        <v>453104717</v>
      </c>
      <c r="AE26" s="78">
        <v>72732584</v>
      </c>
      <c r="AF26" s="78">
        <f t="shared" si="14"/>
        <v>525837301</v>
      </c>
      <c r="AG26" s="78">
        <v>2189583808</v>
      </c>
      <c r="AH26" s="78">
        <v>2965078058</v>
      </c>
      <c r="AI26" s="79">
        <v>1145005714</v>
      </c>
      <c r="AJ26" s="114">
        <f t="shared" si="15"/>
        <v>0.52293303860602902</v>
      </c>
      <c r="AK26" s="115">
        <f t="shared" si="16"/>
        <v>0.45549894529068413</v>
      </c>
    </row>
    <row r="27" spans="1:37" ht="13" x14ac:dyDescent="0.3">
      <c r="A27" s="55" t="s">
        <v>101</v>
      </c>
      <c r="B27" s="56" t="s">
        <v>212</v>
      </c>
      <c r="C27" s="57" t="s">
        <v>213</v>
      </c>
      <c r="D27" s="77">
        <v>247146031</v>
      </c>
      <c r="E27" s="78">
        <v>44113000</v>
      </c>
      <c r="F27" s="79">
        <f t="shared" si="0"/>
        <v>291259031</v>
      </c>
      <c r="G27" s="77">
        <v>247146031</v>
      </c>
      <c r="H27" s="78">
        <v>44113000</v>
      </c>
      <c r="I27" s="79">
        <f t="shared" si="1"/>
        <v>291259031</v>
      </c>
      <c r="J27" s="77">
        <v>26749438</v>
      </c>
      <c r="K27" s="78">
        <v>6886278</v>
      </c>
      <c r="L27" s="78">
        <f t="shared" si="2"/>
        <v>33635716</v>
      </c>
      <c r="M27" s="95">
        <f t="shared" si="3"/>
        <v>0.11548385601818471</v>
      </c>
      <c r="N27" s="77">
        <v>44376942</v>
      </c>
      <c r="O27" s="78">
        <v>10378915</v>
      </c>
      <c r="P27" s="78">
        <f t="shared" si="4"/>
        <v>54755857</v>
      </c>
      <c r="Q27" s="95">
        <f t="shared" si="5"/>
        <v>0.18799711312642525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71126380</v>
      </c>
      <c r="AA27" s="78">
        <f t="shared" si="11"/>
        <v>17265193</v>
      </c>
      <c r="AB27" s="78">
        <f t="shared" si="12"/>
        <v>88391573</v>
      </c>
      <c r="AC27" s="95">
        <f t="shared" si="13"/>
        <v>0.30348096914460998</v>
      </c>
      <c r="AD27" s="77">
        <v>51066839</v>
      </c>
      <c r="AE27" s="78">
        <v>10315818</v>
      </c>
      <c r="AF27" s="78">
        <f t="shared" si="14"/>
        <v>61382657</v>
      </c>
      <c r="AG27" s="78">
        <v>321362872</v>
      </c>
      <c r="AH27" s="78">
        <v>319008061</v>
      </c>
      <c r="AI27" s="79">
        <v>122513605</v>
      </c>
      <c r="AJ27" s="114">
        <f t="shared" si="15"/>
        <v>0.38123136079017866</v>
      </c>
      <c r="AK27" s="115">
        <f t="shared" si="16"/>
        <v>-0.10795883273674511</v>
      </c>
    </row>
    <row r="28" spans="1:37" ht="13" x14ac:dyDescent="0.3">
      <c r="A28" s="55" t="s">
        <v>101</v>
      </c>
      <c r="B28" s="56" t="s">
        <v>214</v>
      </c>
      <c r="C28" s="57" t="s">
        <v>215</v>
      </c>
      <c r="D28" s="77">
        <v>493060600</v>
      </c>
      <c r="E28" s="78">
        <v>34810650</v>
      </c>
      <c r="F28" s="79">
        <f t="shared" si="0"/>
        <v>527871250</v>
      </c>
      <c r="G28" s="77">
        <v>493060600</v>
      </c>
      <c r="H28" s="78">
        <v>34810650</v>
      </c>
      <c r="I28" s="79">
        <f t="shared" si="1"/>
        <v>527871250</v>
      </c>
      <c r="J28" s="77">
        <v>35813541</v>
      </c>
      <c r="K28" s="78">
        <v>3096199</v>
      </c>
      <c r="L28" s="78">
        <f t="shared" si="2"/>
        <v>38909740</v>
      </c>
      <c r="M28" s="95">
        <f t="shared" si="3"/>
        <v>7.3710663348307004E-2</v>
      </c>
      <c r="N28" s="77">
        <v>59007997</v>
      </c>
      <c r="O28" s="78">
        <v>4954882</v>
      </c>
      <c r="P28" s="78">
        <f t="shared" si="4"/>
        <v>63962879</v>
      </c>
      <c r="Q28" s="95">
        <f t="shared" si="5"/>
        <v>0.12117136328223975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94821538</v>
      </c>
      <c r="AA28" s="78">
        <f t="shared" si="11"/>
        <v>8051081</v>
      </c>
      <c r="AB28" s="78">
        <f t="shared" si="12"/>
        <v>102872619</v>
      </c>
      <c r="AC28" s="95">
        <f t="shared" si="13"/>
        <v>0.19488202663054674</v>
      </c>
      <c r="AD28" s="77">
        <v>30637986</v>
      </c>
      <c r="AE28" s="78">
        <v>4400459</v>
      </c>
      <c r="AF28" s="78">
        <f t="shared" si="14"/>
        <v>35038445</v>
      </c>
      <c r="AG28" s="78">
        <v>497206512</v>
      </c>
      <c r="AH28" s="78">
        <v>577717111</v>
      </c>
      <c r="AI28" s="79">
        <v>138449091</v>
      </c>
      <c r="AJ28" s="114">
        <f t="shared" si="15"/>
        <v>0.2784538972409919</v>
      </c>
      <c r="AK28" s="115">
        <f t="shared" si="16"/>
        <v>0.82550564101803037</v>
      </c>
    </row>
    <row r="29" spans="1:37" ht="13" x14ac:dyDescent="0.3">
      <c r="A29" s="55" t="s">
        <v>116</v>
      </c>
      <c r="B29" s="56" t="s">
        <v>216</v>
      </c>
      <c r="C29" s="57" t="s">
        <v>217</v>
      </c>
      <c r="D29" s="77">
        <v>181643444</v>
      </c>
      <c r="E29" s="78">
        <v>9920004</v>
      </c>
      <c r="F29" s="79">
        <f t="shared" si="0"/>
        <v>191563448</v>
      </c>
      <c r="G29" s="77">
        <v>181643444</v>
      </c>
      <c r="H29" s="78">
        <v>9920004</v>
      </c>
      <c r="I29" s="79">
        <f t="shared" si="1"/>
        <v>191563448</v>
      </c>
      <c r="J29" s="77">
        <v>39009771</v>
      </c>
      <c r="K29" s="78">
        <v>2239019</v>
      </c>
      <c r="L29" s="78">
        <f t="shared" si="2"/>
        <v>41248790</v>
      </c>
      <c r="M29" s="95">
        <f t="shared" si="3"/>
        <v>0.21532703879917633</v>
      </c>
      <c r="N29" s="77">
        <v>44759069</v>
      </c>
      <c r="O29" s="78">
        <v>227724</v>
      </c>
      <c r="P29" s="78">
        <f t="shared" si="4"/>
        <v>44986793</v>
      </c>
      <c r="Q29" s="95">
        <f t="shared" si="5"/>
        <v>0.2348401715968278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83768840</v>
      </c>
      <c r="AA29" s="78">
        <f t="shared" si="11"/>
        <v>2466743</v>
      </c>
      <c r="AB29" s="78">
        <f t="shared" si="12"/>
        <v>86235583</v>
      </c>
      <c r="AC29" s="95">
        <f t="shared" si="13"/>
        <v>0.45016721039600416</v>
      </c>
      <c r="AD29" s="77">
        <v>47207411</v>
      </c>
      <c r="AE29" s="78">
        <v>253598</v>
      </c>
      <c r="AF29" s="78">
        <f t="shared" si="14"/>
        <v>47461009</v>
      </c>
      <c r="AG29" s="78">
        <v>178030488</v>
      </c>
      <c r="AH29" s="78">
        <v>194223096</v>
      </c>
      <c r="AI29" s="79">
        <v>75098965</v>
      </c>
      <c r="AJ29" s="114">
        <f t="shared" si="15"/>
        <v>0.42183204598079854</v>
      </c>
      <c r="AK29" s="115">
        <f t="shared" si="16"/>
        <v>-5.2131550764123014E-2</v>
      </c>
    </row>
    <row r="30" spans="1:37" ht="14" x14ac:dyDescent="0.3">
      <c r="A30" s="58" t="s">
        <v>0</v>
      </c>
      <c r="B30" s="59" t="s">
        <v>218</v>
      </c>
      <c r="C30" s="60" t="s">
        <v>0</v>
      </c>
      <c r="D30" s="80">
        <f>SUM(D23:D29)</f>
        <v>6370390831</v>
      </c>
      <c r="E30" s="81">
        <f>SUM(E23:E29)</f>
        <v>1052209637</v>
      </c>
      <c r="F30" s="82">
        <f t="shared" si="0"/>
        <v>7422600468</v>
      </c>
      <c r="G30" s="80">
        <f>SUM(G23:G29)</f>
        <v>6370390831</v>
      </c>
      <c r="H30" s="81">
        <f>SUM(H23:H29)</f>
        <v>1052209637</v>
      </c>
      <c r="I30" s="82">
        <f t="shared" si="1"/>
        <v>7422600468</v>
      </c>
      <c r="J30" s="80">
        <f>SUM(J23:J29)</f>
        <v>1614076322</v>
      </c>
      <c r="K30" s="81">
        <f>SUM(K23:K29)</f>
        <v>121863444</v>
      </c>
      <c r="L30" s="81">
        <f t="shared" si="2"/>
        <v>1735939766</v>
      </c>
      <c r="M30" s="96">
        <f t="shared" si="3"/>
        <v>0.2338721817891061</v>
      </c>
      <c r="N30" s="80">
        <f>SUM(N23:N29)</f>
        <v>1613151425</v>
      </c>
      <c r="O30" s="81">
        <f>SUM(O23:O29)</f>
        <v>244212451</v>
      </c>
      <c r="P30" s="81">
        <f t="shared" si="4"/>
        <v>1857363876</v>
      </c>
      <c r="Q30" s="96">
        <f t="shared" si="5"/>
        <v>0.25023088390751841</v>
      </c>
      <c r="R30" s="80">
        <f>SUM(R23:R29)</f>
        <v>0</v>
      </c>
      <c r="S30" s="81">
        <f>SUM(S23:S29)</f>
        <v>0</v>
      </c>
      <c r="T30" s="81">
        <f t="shared" si="6"/>
        <v>0</v>
      </c>
      <c r="U30" s="96">
        <f t="shared" si="7"/>
        <v>0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f t="shared" si="10"/>
        <v>3227227747</v>
      </c>
      <c r="AA30" s="81">
        <f t="shared" si="11"/>
        <v>366075895</v>
      </c>
      <c r="AB30" s="81">
        <f t="shared" si="12"/>
        <v>3593303642</v>
      </c>
      <c r="AC30" s="96">
        <f t="shared" si="13"/>
        <v>0.48410306569662453</v>
      </c>
      <c r="AD30" s="80">
        <f>SUM(AD23:AD29)</f>
        <v>1035904008</v>
      </c>
      <c r="AE30" s="81">
        <f>SUM(AE23:AE29)</f>
        <v>198037193</v>
      </c>
      <c r="AF30" s="81">
        <f t="shared" si="14"/>
        <v>1233941201</v>
      </c>
      <c r="AG30" s="81">
        <f>SUM(AG23:AG29)</f>
        <v>6380918894</v>
      </c>
      <c r="AH30" s="81">
        <f>SUM(AH23:AH29)</f>
        <v>7417822813</v>
      </c>
      <c r="AI30" s="82">
        <f>SUM(AI23:AI29)</f>
        <v>2973221328</v>
      </c>
      <c r="AJ30" s="116">
        <f t="shared" si="15"/>
        <v>0.46595504149029854</v>
      </c>
      <c r="AK30" s="117">
        <f t="shared" si="16"/>
        <v>0.5052288346436371</v>
      </c>
    </row>
    <row r="31" spans="1:37" ht="13" x14ac:dyDescent="0.3">
      <c r="A31" s="55" t="s">
        <v>101</v>
      </c>
      <c r="B31" s="56" t="s">
        <v>219</v>
      </c>
      <c r="C31" s="57" t="s">
        <v>220</v>
      </c>
      <c r="D31" s="77">
        <v>1386834381</v>
      </c>
      <c r="E31" s="78">
        <v>95021271</v>
      </c>
      <c r="F31" s="79">
        <f t="shared" si="0"/>
        <v>1481855652</v>
      </c>
      <c r="G31" s="77">
        <v>1386834381</v>
      </c>
      <c r="H31" s="78">
        <v>95021271</v>
      </c>
      <c r="I31" s="79">
        <f t="shared" si="1"/>
        <v>1481855652</v>
      </c>
      <c r="J31" s="77">
        <v>352390940</v>
      </c>
      <c r="K31" s="78">
        <v>12211639</v>
      </c>
      <c r="L31" s="78">
        <f t="shared" si="2"/>
        <v>364602579</v>
      </c>
      <c r="M31" s="95">
        <f t="shared" si="3"/>
        <v>0.24604459854636368</v>
      </c>
      <c r="N31" s="77">
        <v>241471930</v>
      </c>
      <c r="O31" s="78">
        <v>10611375</v>
      </c>
      <c r="P31" s="78">
        <f t="shared" si="4"/>
        <v>252083305</v>
      </c>
      <c r="Q31" s="95">
        <f t="shared" si="5"/>
        <v>0.17011326620091063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593862870</v>
      </c>
      <c r="AA31" s="78">
        <f t="shared" si="11"/>
        <v>22823014</v>
      </c>
      <c r="AB31" s="78">
        <f t="shared" si="12"/>
        <v>616685884</v>
      </c>
      <c r="AC31" s="95">
        <f t="shared" si="13"/>
        <v>0.41615786474727434</v>
      </c>
      <c r="AD31" s="77">
        <v>201861025</v>
      </c>
      <c r="AE31" s="78">
        <v>24478697</v>
      </c>
      <c r="AF31" s="78">
        <f t="shared" si="14"/>
        <v>226339722</v>
      </c>
      <c r="AG31" s="78">
        <v>1410057143</v>
      </c>
      <c r="AH31" s="78">
        <v>1416053250</v>
      </c>
      <c r="AI31" s="79">
        <v>414143825</v>
      </c>
      <c r="AJ31" s="114">
        <f t="shared" si="15"/>
        <v>0.2937071217687523</v>
      </c>
      <c r="AK31" s="115">
        <f t="shared" si="16"/>
        <v>0.11373868790030595</v>
      </c>
    </row>
    <row r="32" spans="1:37" ht="13" x14ac:dyDescent="0.3">
      <c r="A32" s="55" t="s">
        <v>101</v>
      </c>
      <c r="B32" s="56" t="s">
        <v>221</v>
      </c>
      <c r="C32" s="57" t="s">
        <v>222</v>
      </c>
      <c r="D32" s="77">
        <v>1386503301</v>
      </c>
      <c r="E32" s="78">
        <v>171207399</v>
      </c>
      <c r="F32" s="79">
        <f t="shared" si="0"/>
        <v>1557710700</v>
      </c>
      <c r="G32" s="77">
        <v>1386503301</v>
      </c>
      <c r="H32" s="78">
        <v>171207399</v>
      </c>
      <c r="I32" s="79">
        <f t="shared" si="1"/>
        <v>1557710700</v>
      </c>
      <c r="J32" s="77">
        <v>345874616</v>
      </c>
      <c r="K32" s="78">
        <v>15748275</v>
      </c>
      <c r="L32" s="78">
        <f t="shared" si="2"/>
        <v>361622891</v>
      </c>
      <c r="M32" s="95">
        <f t="shared" si="3"/>
        <v>0.23215022596943066</v>
      </c>
      <c r="N32" s="77">
        <v>298316926</v>
      </c>
      <c r="O32" s="78">
        <v>42812745</v>
      </c>
      <c r="P32" s="78">
        <f t="shared" si="4"/>
        <v>341129671</v>
      </c>
      <c r="Q32" s="95">
        <f t="shared" si="5"/>
        <v>0.21899424007294807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644191542</v>
      </c>
      <c r="AA32" s="78">
        <f t="shared" si="11"/>
        <v>58561020</v>
      </c>
      <c r="AB32" s="78">
        <f t="shared" si="12"/>
        <v>702752562</v>
      </c>
      <c r="AC32" s="95">
        <f t="shared" si="13"/>
        <v>0.45114446604237873</v>
      </c>
      <c r="AD32" s="77">
        <v>275495309</v>
      </c>
      <c r="AE32" s="78">
        <v>43412974</v>
      </c>
      <c r="AF32" s="78">
        <f t="shared" si="14"/>
        <v>318908283</v>
      </c>
      <c r="AG32" s="78">
        <v>1237998565</v>
      </c>
      <c r="AH32" s="78">
        <v>1400194224</v>
      </c>
      <c r="AI32" s="79">
        <v>601009873</v>
      </c>
      <c r="AJ32" s="114">
        <f t="shared" si="15"/>
        <v>0.4854689577124025</v>
      </c>
      <c r="AK32" s="115">
        <f t="shared" si="16"/>
        <v>6.9679557366655098E-2</v>
      </c>
    </row>
    <row r="33" spans="1:37" ht="13" x14ac:dyDescent="0.3">
      <c r="A33" s="55" t="s">
        <v>101</v>
      </c>
      <c r="B33" s="56" t="s">
        <v>223</v>
      </c>
      <c r="C33" s="57" t="s">
        <v>224</v>
      </c>
      <c r="D33" s="77">
        <v>1931934938</v>
      </c>
      <c r="E33" s="78">
        <v>163206950</v>
      </c>
      <c r="F33" s="79">
        <f t="shared" si="0"/>
        <v>2095141888</v>
      </c>
      <c r="G33" s="77">
        <v>1931934938</v>
      </c>
      <c r="H33" s="78">
        <v>164936890</v>
      </c>
      <c r="I33" s="79">
        <f t="shared" si="1"/>
        <v>2096871828</v>
      </c>
      <c r="J33" s="77">
        <v>372970025</v>
      </c>
      <c r="K33" s="78">
        <v>16053132</v>
      </c>
      <c r="L33" s="78">
        <f t="shared" si="2"/>
        <v>389023157</v>
      </c>
      <c r="M33" s="95">
        <f t="shared" si="3"/>
        <v>0.18567866893795787</v>
      </c>
      <c r="N33" s="77">
        <v>512057560</v>
      </c>
      <c r="O33" s="78">
        <v>27932373</v>
      </c>
      <c r="P33" s="78">
        <f t="shared" si="4"/>
        <v>539989933</v>
      </c>
      <c r="Q33" s="95">
        <f t="shared" si="5"/>
        <v>0.25773430243212242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885027585</v>
      </c>
      <c r="AA33" s="78">
        <f t="shared" si="11"/>
        <v>43985505</v>
      </c>
      <c r="AB33" s="78">
        <f t="shared" si="12"/>
        <v>929013090</v>
      </c>
      <c r="AC33" s="95">
        <f t="shared" si="13"/>
        <v>0.44341297137008029</v>
      </c>
      <c r="AD33" s="77">
        <v>395057921</v>
      </c>
      <c r="AE33" s="78">
        <v>43269682</v>
      </c>
      <c r="AF33" s="78">
        <f t="shared" si="14"/>
        <v>438327603</v>
      </c>
      <c r="AG33" s="78">
        <v>2000898398</v>
      </c>
      <c r="AH33" s="78">
        <v>1907065265</v>
      </c>
      <c r="AI33" s="79">
        <v>836718012</v>
      </c>
      <c r="AJ33" s="114">
        <f t="shared" si="15"/>
        <v>0.41817116393133319</v>
      </c>
      <c r="AK33" s="115">
        <f t="shared" si="16"/>
        <v>0.23193230201384329</v>
      </c>
    </row>
    <row r="34" spans="1:37" ht="13" x14ac:dyDescent="0.3">
      <c r="A34" s="55" t="s">
        <v>101</v>
      </c>
      <c r="B34" s="56" t="s">
        <v>225</v>
      </c>
      <c r="C34" s="57" t="s">
        <v>226</v>
      </c>
      <c r="D34" s="77">
        <v>341197713</v>
      </c>
      <c r="E34" s="78">
        <v>39243750</v>
      </c>
      <c r="F34" s="79">
        <f t="shared" si="0"/>
        <v>380441463</v>
      </c>
      <c r="G34" s="77">
        <v>341197713</v>
      </c>
      <c r="H34" s="78">
        <v>39243750</v>
      </c>
      <c r="I34" s="79">
        <f t="shared" si="1"/>
        <v>380441463</v>
      </c>
      <c r="J34" s="77">
        <v>33495323</v>
      </c>
      <c r="K34" s="78">
        <v>1290836</v>
      </c>
      <c r="L34" s="78">
        <f t="shared" si="2"/>
        <v>34786159</v>
      </c>
      <c r="M34" s="95">
        <f t="shared" si="3"/>
        <v>9.143629804619903E-2</v>
      </c>
      <c r="N34" s="77">
        <v>38494441</v>
      </c>
      <c r="O34" s="78">
        <v>0</v>
      </c>
      <c r="P34" s="78">
        <f t="shared" si="4"/>
        <v>38494441</v>
      </c>
      <c r="Q34" s="95">
        <f t="shared" si="5"/>
        <v>0.10118361099878327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71989764</v>
      </c>
      <c r="AA34" s="78">
        <f t="shared" si="11"/>
        <v>1290836</v>
      </c>
      <c r="AB34" s="78">
        <f t="shared" si="12"/>
        <v>73280600</v>
      </c>
      <c r="AC34" s="95">
        <f t="shared" si="13"/>
        <v>0.1926199090449823</v>
      </c>
      <c r="AD34" s="77">
        <v>42964508</v>
      </c>
      <c r="AE34" s="78">
        <v>4013346</v>
      </c>
      <c r="AF34" s="78">
        <f t="shared" si="14"/>
        <v>46977854</v>
      </c>
      <c r="AG34" s="78">
        <v>455427888</v>
      </c>
      <c r="AH34" s="78">
        <v>426414860</v>
      </c>
      <c r="AI34" s="79">
        <v>106570976</v>
      </c>
      <c r="AJ34" s="114">
        <f t="shared" si="15"/>
        <v>0.23400186683341623</v>
      </c>
      <c r="AK34" s="115">
        <f t="shared" si="16"/>
        <v>-0.18058323822114142</v>
      </c>
    </row>
    <row r="35" spans="1:37" ht="13" x14ac:dyDescent="0.3">
      <c r="A35" s="55" t="s">
        <v>116</v>
      </c>
      <c r="B35" s="56" t="s">
        <v>227</v>
      </c>
      <c r="C35" s="57" t="s">
        <v>228</v>
      </c>
      <c r="D35" s="77">
        <v>207764289</v>
      </c>
      <c r="E35" s="78">
        <v>4000000</v>
      </c>
      <c r="F35" s="79">
        <f t="shared" si="0"/>
        <v>211764289</v>
      </c>
      <c r="G35" s="77">
        <v>207764289</v>
      </c>
      <c r="H35" s="78">
        <v>4000000</v>
      </c>
      <c r="I35" s="79">
        <f t="shared" si="1"/>
        <v>211764289</v>
      </c>
      <c r="J35" s="77">
        <v>32211709</v>
      </c>
      <c r="K35" s="78">
        <v>9192</v>
      </c>
      <c r="L35" s="78">
        <f t="shared" si="2"/>
        <v>32220901</v>
      </c>
      <c r="M35" s="95">
        <f t="shared" si="3"/>
        <v>0.15215455425536834</v>
      </c>
      <c r="N35" s="77">
        <v>56758216</v>
      </c>
      <c r="O35" s="78">
        <v>6708218</v>
      </c>
      <c r="P35" s="78">
        <f t="shared" si="4"/>
        <v>63466434</v>
      </c>
      <c r="Q35" s="95">
        <f t="shared" si="5"/>
        <v>0.29970319499903969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88969925</v>
      </c>
      <c r="AA35" s="78">
        <f t="shared" si="11"/>
        <v>6717410</v>
      </c>
      <c r="AB35" s="78">
        <f t="shared" si="12"/>
        <v>95687335</v>
      </c>
      <c r="AC35" s="95">
        <f t="shared" si="13"/>
        <v>0.45185774925440803</v>
      </c>
      <c r="AD35" s="77">
        <v>48833777</v>
      </c>
      <c r="AE35" s="78">
        <v>344487</v>
      </c>
      <c r="AF35" s="78">
        <f t="shared" si="14"/>
        <v>49178264</v>
      </c>
      <c r="AG35" s="78">
        <v>196701000</v>
      </c>
      <c r="AH35" s="78">
        <v>235916386</v>
      </c>
      <c r="AI35" s="79">
        <v>91221316</v>
      </c>
      <c r="AJ35" s="114">
        <f t="shared" si="15"/>
        <v>0.46375623916502712</v>
      </c>
      <c r="AK35" s="115">
        <f t="shared" si="16"/>
        <v>0.29053831587060497</v>
      </c>
    </row>
    <row r="36" spans="1:37" ht="14" x14ac:dyDescent="0.3">
      <c r="A36" s="58" t="s">
        <v>0</v>
      </c>
      <c r="B36" s="59" t="s">
        <v>229</v>
      </c>
      <c r="C36" s="60" t="s">
        <v>0</v>
      </c>
      <c r="D36" s="80">
        <f>SUM(D31:D35)</f>
        <v>5254234622</v>
      </c>
      <c r="E36" s="81">
        <f>SUM(E31:E35)</f>
        <v>472679370</v>
      </c>
      <c r="F36" s="82">
        <f t="shared" si="0"/>
        <v>5726913992</v>
      </c>
      <c r="G36" s="80">
        <f>SUM(G31:G35)</f>
        <v>5254234622</v>
      </c>
      <c r="H36" s="81">
        <f>SUM(H31:H35)</f>
        <v>474409310</v>
      </c>
      <c r="I36" s="82">
        <f t="shared" si="1"/>
        <v>5728643932</v>
      </c>
      <c r="J36" s="80">
        <f>SUM(J31:J35)</f>
        <v>1136942613</v>
      </c>
      <c r="K36" s="81">
        <f>SUM(K31:K35)</f>
        <v>45313074</v>
      </c>
      <c r="L36" s="81">
        <f t="shared" si="2"/>
        <v>1182255687</v>
      </c>
      <c r="M36" s="96">
        <f t="shared" si="3"/>
        <v>0.20643852669195106</v>
      </c>
      <c r="N36" s="80">
        <f>SUM(N31:N35)</f>
        <v>1147099073</v>
      </c>
      <c r="O36" s="81">
        <f>SUM(O31:O35)</f>
        <v>88064711</v>
      </c>
      <c r="P36" s="81">
        <f t="shared" si="4"/>
        <v>1235163784</v>
      </c>
      <c r="Q36" s="96">
        <f t="shared" si="5"/>
        <v>0.21567702705600542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2284041686</v>
      </c>
      <c r="AA36" s="81">
        <f t="shared" si="11"/>
        <v>133377785</v>
      </c>
      <c r="AB36" s="81">
        <f t="shared" si="12"/>
        <v>2417419471</v>
      </c>
      <c r="AC36" s="96">
        <f t="shared" si="13"/>
        <v>0.42211555374795645</v>
      </c>
      <c r="AD36" s="80">
        <f>SUM(AD31:AD35)</f>
        <v>964212540</v>
      </c>
      <c r="AE36" s="81">
        <f>SUM(AE31:AE35)</f>
        <v>115519186</v>
      </c>
      <c r="AF36" s="81">
        <f t="shared" si="14"/>
        <v>1079731726</v>
      </c>
      <c r="AG36" s="81">
        <f>SUM(AG31:AG35)</f>
        <v>5301082994</v>
      </c>
      <c r="AH36" s="81">
        <f>SUM(AH31:AH35)</f>
        <v>5385643985</v>
      </c>
      <c r="AI36" s="82">
        <f>SUM(AI31:AI35)</f>
        <v>2049664002</v>
      </c>
      <c r="AJ36" s="116">
        <f t="shared" si="15"/>
        <v>0.38665004949364123</v>
      </c>
      <c r="AK36" s="117">
        <f t="shared" si="16"/>
        <v>0.14395433074456121</v>
      </c>
    </row>
    <row r="37" spans="1:37" ht="14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30579854108</v>
      </c>
      <c r="E37" s="84">
        <f>SUM(E9,E11:E14,E16:E21,E23:E29,E31:E35)</f>
        <v>3370642697</v>
      </c>
      <c r="F37" s="85">
        <f t="shared" si="0"/>
        <v>33950496805</v>
      </c>
      <c r="G37" s="83">
        <f>SUM(G9,G11:G14,G16:G21,G23:G29,G31:G35)</f>
        <v>30637870108</v>
      </c>
      <c r="H37" s="84">
        <f>SUM(H9,H11:H14,H16:H21,H23:H29,H31:H35)</f>
        <v>3372372637</v>
      </c>
      <c r="I37" s="85">
        <f t="shared" si="1"/>
        <v>34010242745</v>
      </c>
      <c r="J37" s="83">
        <f>SUM(J9,J11:J14,J16:J21,J23:J29,J31:J35)</f>
        <v>9458808317</v>
      </c>
      <c r="K37" s="84">
        <f>SUM(K9,K11:K14,K16:K21,K23:K29,K31:K35)</f>
        <v>-1291251257</v>
      </c>
      <c r="L37" s="84">
        <f t="shared" si="2"/>
        <v>8167557060</v>
      </c>
      <c r="M37" s="97">
        <f t="shared" si="3"/>
        <v>0.24057253438474388</v>
      </c>
      <c r="N37" s="83">
        <f>SUM(N9,N11:N14,N16:N21,N23:N29,N31:N35)</f>
        <v>6495849970</v>
      </c>
      <c r="O37" s="84">
        <f>SUM(O9,O11:O14,O16:O21,O23:O29,O31:O35)</f>
        <v>701540410</v>
      </c>
      <c r="P37" s="84">
        <f t="shared" si="4"/>
        <v>7197390380</v>
      </c>
      <c r="Q37" s="97">
        <f t="shared" si="5"/>
        <v>0.21199661440418205</v>
      </c>
      <c r="R37" s="83">
        <f>SUM(R9,R11:R14,R16:R21,R23:R29,R31:R35)</f>
        <v>0</v>
      </c>
      <c r="S37" s="84">
        <f>SUM(S9,S11:S14,S16:S21,S23:S29,S31:S35)</f>
        <v>0</v>
      </c>
      <c r="T37" s="84">
        <f t="shared" si="6"/>
        <v>0</v>
      </c>
      <c r="U37" s="97">
        <f t="shared" si="7"/>
        <v>0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f t="shared" si="10"/>
        <v>15954658287</v>
      </c>
      <c r="AA37" s="84">
        <f t="shared" si="11"/>
        <v>-589710847</v>
      </c>
      <c r="AB37" s="84">
        <f t="shared" si="12"/>
        <v>15364947440</v>
      </c>
      <c r="AC37" s="97">
        <f t="shared" si="13"/>
        <v>0.45256914878892596</v>
      </c>
      <c r="AD37" s="83">
        <f>SUM(AD9,AD11:AD14,AD16:AD21,AD23:AD29,AD31:AD35)</f>
        <v>5867778591</v>
      </c>
      <c r="AE37" s="84">
        <f>SUM(AE9,AE11:AE14,AE16:AE21,AE23:AE29,AE31:AE35)</f>
        <v>673473972</v>
      </c>
      <c r="AF37" s="84">
        <f t="shared" si="14"/>
        <v>6541252563</v>
      </c>
      <c r="AG37" s="84">
        <f>SUM(AG9,AG11:AG14,AG16:AG21,AG23:AG29,AG31:AG35)</f>
        <v>29687951628</v>
      </c>
      <c r="AH37" s="84">
        <f>SUM(AH9,AH11:AH14,AH16:AH21,AH23:AH29,AH31:AH35)</f>
        <v>32085206706</v>
      </c>
      <c r="AI37" s="85">
        <f>SUM(AI9,AI11:AI14,AI16:AI21,AI23:AI29,AI31:AI35)</f>
        <v>13001817052</v>
      </c>
      <c r="AJ37" s="118">
        <f t="shared" si="15"/>
        <v>0.43794928039890163</v>
      </c>
      <c r="AK37" s="119">
        <f t="shared" si="16"/>
        <v>0.10030767206748514</v>
      </c>
    </row>
    <row r="38" spans="1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48</v>
      </c>
      <c r="C9" s="57" t="s">
        <v>49</v>
      </c>
      <c r="D9" s="77">
        <v>64847577641</v>
      </c>
      <c r="E9" s="78">
        <v>3197115099</v>
      </c>
      <c r="F9" s="79">
        <f>$D9       +$E9</f>
        <v>68044692740</v>
      </c>
      <c r="G9" s="77">
        <v>64847577641</v>
      </c>
      <c r="H9" s="78">
        <v>3197115099</v>
      </c>
      <c r="I9" s="79">
        <f>$G9       +$H9</f>
        <v>68044692740</v>
      </c>
      <c r="J9" s="77">
        <v>10430469606</v>
      </c>
      <c r="K9" s="78">
        <v>137679154</v>
      </c>
      <c r="L9" s="78">
        <f>$J9       +$K9</f>
        <v>10568148760</v>
      </c>
      <c r="M9" s="95">
        <f>IF(($F9       =0),0,($L9       /$F9       ))</f>
        <v>0.15531187421745127</v>
      </c>
      <c r="N9" s="77">
        <v>15097615750</v>
      </c>
      <c r="O9" s="78">
        <v>1217581037</v>
      </c>
      <c r="P9" s="78">
        <f>$N9       +$O9</f>
        <v>16315196787</v>
      </c>
      <c r="Q9" s="95">
        <f>IF(($F9       =0),0,($P9       /$F9       ))</f>
        <v>0.23977177543207759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25528085356</v>
      </c>
      <c r="AA9" s="78">
        <f>$K9       +$O9</f>
        <v>1355260191</v>
      </c>
      <c r="AB9" s="78">
        <f>$Z9       +$AA9</f>
        <v>26883345547</v>
      </c>
      <c r="AC9" s="95">
        <f>IF(($F9       =0),0,($AB9       /$F9       ))</f>
        <v>0.39508364964952886</v>
      </c>
      <c r="AD9" s="77">
        <v>14315562549</v>
      </c>
      <c r="AE9" s="78">
        <v>334441187</v>
      </c>
      <c r="AF9" s="78">
        <f>$AD9       +$AE9</f>
        <v>14650003736</v>
      </c>
      <c r="AG9" s="78">
        <v>62983689857</v>
      </c>
      <c r="AH9" s="78">
        <v>62462201676</v>
      </c>
      <c r="AI9" s="79">
        <v>29523654069</v>
      </c>
      <c r="AJ9" s="114">
        <f>IF(($AG9       =0),0,($AI9       /$AG9       ))</f>
        <v>0.46875078510057705</v>
      </c>
      <c r="AK9" s="115">
        <f>IF(($AF9       =0),0,(($P9       /$AF9       )-1))</f>
        <v>0.11366502568924663</v>
      </c>
    </row>
    <row r="10" spans="1:37" ht="13" x14ac:dyDescent="0.3">
      <c r="A10" s="55" t="s">
        <v>99</v>
      </c>
      <c r="B10" s="56" t="s">
        <v>52</v>
      </c>
      <c r="C10" s="57" t="s">
        <v>53</v>
      </c>
      <c r="D10" s="77">
        <v>80714496132</v>
      </c>
      <c r="E10" s="78">
        <v>8700420163</v>
      </c>
      <c r="F10" s="79">
        <f t="shared" ref="F10:F23" si="0">$D10      +$E10</f>
        <v>89414916295</v>
      </c>
      <c r="G10" s="77">
        <v>80714496132</v>
      </c>
      <c r="H10" s="78">
        <v>8700420163</v>
      </c>
      <c r="I10" s="79">
        <f t="shared" ref="I10:I23" si="1">$G10      +$H10</f>
        <v>89414916295</v>
      </c>
      <c r="J10" s="77">
        <v>26085558694</v>
      </c>
      <c r="K10" s="78">
        <v>712504000</v>
      </c>
      <c r="L10" s="78">
        <f t="shared" ref="L10:L23" si="2">$J10      +$K10</f>
        <v>26798062694</v>
      </c>
      <c r="M10" s="95">
        <f t="shared" ref="M10:M23" si="3">IF(($F10      =0),0,($L10      /$F10      ))</f>
        <v>0.29970461086813682</v>
      </c>
      <c r="N10" s="77">
        <v>23524621252</v>
      </c>
      <c r="O10" s="78">
        <v>1508931000</v>
      </c>
      <c r="P10" s="78">
        <f t="shared" ref="P10:P23" si="4">$N10      +$O10</f>
        <v>25033552252</v>
      </c>
      <c r="Q10" s="95">
        <f t="shared" ref="Q10:Q23" si="5">IF(($F10      =0),0,($P10      /$F10      ))</f>
        <v>0.27997065019228623</v>
      </c>
      <c r="R10" s="77">
        <v>0</v>
      </c>
      <c r="S10" s="78">
        <v>0</v>
      </c>
      <c r="T10" s="78">
        <f t="shared" ref="T10:T23" si="6">$R10      +$S10</f>
        <v>0</v>
      </c>
      <c r="U10" s="95">
        <f t="shared" ref="U10:U23" si="7">IF(($I10      =0),0,($T10      /$I10      ))</f>
        <v>0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f t="shared" ref="Z10:Z23" si="10">$J10      +$N10</f>
        <v>49610179946</v>
      </c>
      <c r="AA10" s="78">
        <f t="shared" ref="AA10:AA23" si="11">$K10      +$O10</f>
        <v>2221435000</v>
      </c>
      <c r="AB10" s="78">
        <f t="shared" ref="AB10:AB23" si="12">$Z10      +$AA10</f>
        <v>51831614946</v>
      </c>
      <c r="AC10" s="95">
        <f t="shared" ref="AC10:AC23" si="13">IF(($F10      =0),0,($AB10      /$F10      ))</f>
        <v>0.579675261060423</v>
      </c>
      <c r="AD10" s="77">
        <v>21461864181</v>
      </c>
      <c r="AE10" s="78">
        <v>1299509868</v>
      </c>
      <c r="AF10" s="78">
        <f t="shared" ref="AF10:AF23" si="14">$AD10      +$AE10</f>
        <v>22761374049</v>
      </c>
      <c r="AG10" s="78">
        <v>83124741895</v>
      </c>
      <c r="AH10" s="78">
        <v>82925034600</v>
      </c>
      <c r="AI10" s="79">
        <v>46963912467</v>
      </c>
      <c r="AJ10" s="114">
        <f t="shared" ref="AJ10:AJ23" si="15">IF(($AG10      =0),0,($AI10      /$AG10      ))</f>
        <v>0.56498115237847024</v>
      </c>
      <c r="AK10" s="115">
        <f t="shared" ref="AK10:AK23" si="16">IF(($AF10      =0),0,(($P10      /$AF10      )-1))</f>
        <v>9.9826056111925521E-2</v>
      </c>
    </row>
    <row r="11" spans="1:37" ht="13" x14ac:dyDescent="0.3">
      <c r="A11" s="55" t="s">
        <v>99</v>
      </c>
      <c r="B11" s="56" t="s">
        <v>58</v>
      </c>
      <c r="C11" s="57" t="s">
        <v>59</v>
      </c>
      <c r="D11" s="77">
        <v>52057408967</v>
      </c>
      <c r="E11" s="78">
        <v>2459328252</v>
      </c>
      <c r="F11" s="79">
        <f t="shared" si="0"/>
        <v>54516737219</v>
      </c>
      <c r="G11" s="77">
        <v>52057408967</v>
      </c>
      <c r="H11" s="78">
        <v>2459328252</v>
      </c>
      <c r="I11" s="79">
        <f t="shared" si="1"/>
        <v>54516737219</v>
      </c>
      <c r="J11" s="77">
        <v>11859089391</v>
      </c>
      <c r="K11" s="78">
        <v>443827692</v>
      </c>
      <c r="L11" s="78">
        <f t="shared" si="2"/>
        <v>12302917083</v>
      </c>
      <c r="M11" s="95">
        <f t="shared" si="3"/>
        <v>0.22567229277823006</v>
      </c>
      <c r="N11" s="77">
        <v>11461689855</v>
      </c>
      <c r="O11" s="78">
        <v>682066901</v>
      </c>
      <c r="P11" s="78">
        <f t="shared" si="4"/>
        <v>12143756756</v>
      </c>
      <c r="Q11" s="95">
        <f t="shared" si="5"/>
        <v>0.2227528163913613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23320779246</v>
      </c>
      <c r="AA11" s="78">
        <f t="shared" si="11"/>
        <v>1125894593</v>
      </c>
      <c r="AB11" s="78">
        <f t="shared" si="12"/>
        <v>24446673839</v>
      </c>
      <c r="AC11" s="95">
        <f t="shared" si="13"/>
        <v>0.44842510916959138</v>
      </c>
      <c r="AD11" s="77">
        <v>-717081615233</v>
      </c>
      <c r="AE11" s="78">
        <v>-47488620</v>
      </c>
      <c r="AF11" s="78">
        <f t="shared" si="14"/>
        <v>-717129103853</v>
      </c>
      <c r="AG11" s="78">
        <v>50596841855</v>
      </c>
      <c r="AH11" s="78">
        <v>51234632394</v>
      </c>
      <c r="AI11" s="79">
        <v>22505206938</v>
      </c>
      <c r="AJ11" s="114">
        <f t="shared" si="15"/>
        <v>0.44479469691992302</v>
      </c>
      <c r="AK11" s="115">
        <f t="shared" si="16"/>
        <v>-1.0169338501125584</v>
      </c>
    </row>
    <row r="12" spans="1:37" ht="14" x14ac:dyDescent="0.3">
      <c r="A12" s="58" t="s">
        <v>0</v>
      </c>
      <c r="B12" s="59" t="s">
        <v>100</v>
      </c>
      <c r="C12" s="60" t="s">
        <v>0</v>
      </c>
      <c r="D12" s="80">
        <f>SUM(D9:D11)</f>
        <v>197619482740</v>
      </c>
      <c r="E12" s="81">
        <f>SUM(E9:E11)</f>
        <v>14356863514</v>
      </c>
      <c r="F12" s="82">
        <f t="shared" si="0"/>
        <v>211976346254</v>
      </c>
      <c r="G12" s="80">
        <f>SUM(G9:G11)</f>
        <v>197619482740</v>
      </c>
      <c r="H12" s="81">
        <f>SUM(H9:H11)</f>
        <v>14356863514</v>
      </c>
      <c r="I12" s="82">
        <f t="shared" si="1"/>
        <v>211976346254</v>
      </c>
      <c r="J12" s="80">
        <f>SUM(J9:J11)</f>
        <v>48375117691</v>
      </c>
      <c r="K12" s="81">
        <f>SUM(K9:K11)</f>
        <v>1294010846</v>
      </c>
      <c r="L12" s="81">
        <f t="shared" si="2"/>
        <v>49669128537</v>
      </c>
      <c r="M12" s="96">
        <f t="shared" si="3"/>
        <v>0.2343144856241843</v>
      </c>
      <c r="N12" s="80">
        <f>SUM(N9:N11)</f>
        <v>50083926857</v>
      </c>
      <c r="O12" s="81">
        <f>SUM(O9:O11)</f>
        <v>3408578938</v>
      </c>
      <c r="P12" s="81">
        <f t="shared" si="4"/>
        <v>53492505795</v>
      </c>
      <c r="Q12" s="96">
        <f t="shared" si="5"/>
        <v>0.25235129645504301</v>
      </c>
      <c r="R12" s="80">
        <f>SUM(R9:R11)</f>
        <v>0</v>
      </c>
      <c r="S12" s="81">
        <f>SUM(S9:S11)</f>
        <v>0</v>
      </c>
      <c r="T12" s="81">
        <f t="shared" si="6"/>
        <v>0</v>
      </c>
      <c r="U12" s="96">
        <f t="shared" si="7"/>
        <v>0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f t="shared" si="10"/>
        <v>98459044548</v>
      </c>
      <c r="AA12" s="81">
        <f t="shared" si="11"/>
        <v>4702589784</v>
      </c>
      <c r="AB12" s="81">
        <f t="shared" si="12"/>
        <v>103161634332</v>
      </c>
      <c r="AC12" s="96">
        <f t="shared" si="13"/>
        <v>0.48666578207922734</v>
      </c>
      <c r="AD12" s="80">
        <f>SUM(AD9:AD11)</f>
        <v>-681304188503</v>
      </c>
      <c r="AE12" s="81">
        <f>SUM(AE9:AE11)</f>
        <v>1586462435</v>
      </c>
      <c r="AF12" s="81">
        <f t="shared" si="14"/>
        <v>-679717726068</v>
      </c>
      <c r="AG12" s="81">
        <f>SUM(AG9:AG11)</f>
        <v>196705273607</v>
      </c>
      <c r="AH12" s="81">
        <f>SUM(AH9:AH11)</f>
        <v>196621868670</v>
      </c>
      <c r="AI12" s="82">
        <f>SUM(AI9:AI11)</f>
        <v>98992773474</v>
      </c>
      <c r="AJ12" s="116">
        <f t="shared" si="15"/>
        <v>0.5032542933840144</v>
      </c>
      <c r="AK12" s="117">
        <f t="shared" si="16"/>
        <v>-1.0786981179738258</v>
      </c>
    </row>
    <row r="13" spans="1:37" ht="13" x14ac:dyDescent="0.3">
      <c r="A13" s="55" t="s">
        <v>101</v>
      </c>
      <c r="B13" s="56" t="s">
        <v>63</v>
      </c>
      <c r="C13" s="57" t="s">
        <v>64</v>
      </c>
      <c r="D13" s="77">
        <v>9114055235</v>
      </c>
      <c r="E13" s="78">
        <v>379715545</v>
      </c>
      <c r="F13" s="79">
        <f t="shared" si="0"/>
        <v>9493770780</v>
      </c>
      <c r="G13" s="77">
        <v>9119939974</v>
      </c>
      <c r="H13" s="78">
        <v>437060306</v>
      </c>
      <c r="I13" s="79">
        <f t="shared" si="1"/>
        <v>9557000280</v>
      </c>
      <c r="J13" s="77">
        <v>2166353845</v>
      </c>
      <c r="K13" s="78">
        <v>37843949</v>
      </c>
      <c r="L13" s="78">
        <f t="shared" si="2"/>
        <v>2204197794</v>
      </c>
      <c r="M13" s="95">
        <f t="shared" si="3"/>
        <v>0.23217305800593596</v>
      </c>
      <c r="N13" s="77">
        <v>1463764164</v>
      </c>
      <c r="O13" s="78">
        <v>69254576</v>
      </c>
      <c r="P13" s="78">
        <f t="shared" si="4"/>
        <v>1533018740</v>
      </c>
      <c r="Q13" s="95">
        <f t="shared" si="5"/>
        <v>0.1614762748674663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3630118009</v>
      </c>
      <c r="AA13" s="78">
        <f t="shared" si="11"/>
        <v>107098525</v>
      </c>
      <c r="AB13" s="78">
        <f t="shared" si="12"/>
        <v>3737216534</v>
      </c>
      <c r="AC13" s="95">
        <f t="shared" si="13"/>
        <v>0.39364933287340226</v>
      </c>
      <c r="AD13" s="77">
        <v>2646649422</v>
      </c>
      <c r="AE13" s="78">
        <v>69957997</v>
      </c>
      <c r="AF13" s="78">
        <f t="shared" si="14"/>
        <v>2716607419</v>
      </c>
      <c r="AG13" s="78">
        <v>8652753220</v>
      </c>
      <c r="AH13" s="78">
        <v>8265610852</v>
      </c>
      <c r="AI13" s="79">
        <v>4541098515</v>
      </c>
      <c r="AJ13" s="114">
        <f t="shared" si="15"/>
        <v>0.52481544307812811</v>
      </c>
      <c r="AK13" s="115">
        <f t="shared" si="16"/>
        <v>-0.43568631621998821</v>
      </c>
    </row>
    <row r="14" spans="1:37" ht="13" x14ac:dyDescent="0.3">
      <c r="A14" s="55" t="s">
        <v>101</v>
      </c>
      <c r="B14" s="56" t="s">
        <v>231</v>
      </c>
      <c r="C14" s="57" t="s">
        <v>232</v>
      </c>
      <c r="D14" s="77">
        <v>2110702839</v>
      </c>
      <c r="E14" s="78">
        <v>235715132</v>
      </c>
      <c r="F14" s="79">
        <f t="shared" si="0"/>
        <v>2346417971</v>
      </c>
      <c r="G14" s="77">
        <v>2110702839</v>
      </c>
      <c r="H14" s="78">
        <v>250485132</v>
      </c>
      <c r="I14" s="79">
        <f t="shared" si="1"/>
        <v>2361187971</v>
      </c>
      <c r="J14" s="77">
        <v>443685047</v>
      </c>
      <c r="K14" s="78">
        <v>25412278</v>
      </c>
      <c r="L14" s="78">
        <f t="shared" si="2"/>
        <v>469097325</v>
      </c>
      <c r="M14" s="95">
        <f t="shared" si="3"/>
        <v>0.1999206155074236</v>
      </c>
      <c r="N14" s="77">
        <v>489491034</v>
      </c>
      <c r="O14" s="78">
        <v>76493199</v>
      </c>
      <c r="P14" s="78">
        <f t="shared" si="4"/>
        <v>565984233</v>
      </c>
      <c r="Q14" s="95">
        <f t="shared" si="5"/>
        <v>0.24121202615865919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933176081</v>
      </c>
      <c r="AA14" s="78">
        <f t="shared" si="11"/>
        <v>101905477</v>
      </c>
      <c r="AB14" s="78">
        <f t="shared" si="12"/>
        <v>1035081558</v>
      </c>
      <c r="AC14" s="95">
        <f t="shared" si="13"/>
        <v>0.44113264166608279</v>
      </c>
      <c r="AD14" s="77">
        <v>392502026</v>
      </c>
      <c r="AE14" s="78">
        <v>72073323</v>
      </c>
      <c r="AF14" s="78">
        <f t="shared" si="14"/>
        <v>464575349</v>
      </c>
      <c r="AG14" s="78">
        <v>2139638042</v>
      </c>
      <c r="AH14" s="78">
        <v>2160682745</v>
      </c>
      <c r="AI14" s="79">
        <v>942428281</v>
      </c>
      <c r="AJ14" s="114">
        <f t="shared" si="15"/>
        <v>0.44046154653292524</v>
      </c>
      <c r="AK14" s="115">
        <f t="shared" si="16"/>
        <v>0.21828296361027966</v>
      </c>
    </row>
    <row r="15" spans="1:37" ht="13" x14ac:dyDescent="0.3">
      <c r="A15" s="55" t="s">
        <v>101</v>
      </c>
      <c r="B15" s="56" t="s">
        <v>233</v>
      </c>
      <c r="C15" s="57" t="s">
        <v>234</v>
      </c>
      <c r="D15" s="77">
        <v>1410964923</v>
      </c>
      <c r="E15" s="78">
        <v>104387800</v>
      </c>
      <c r="F15" s="79">
        <f t="shared" si="0"/>
        <v>1515352723</v>
      </c>
      <c r="G15" s="77">
        <v>1410964923</v>
      </c>
      <c r="H15" s="78">
        <v>104387800</v>
      </c>
      <c r="I15" s="79">
        <f t="shared" si="1"/>
        <v>1515352723</v>
      </c>
      <c r="J15" s="77">
        <v>359120540</v>
      </c>
      <c r="K15" s="78">
        <v>16833231</v>
      </c>
      <c r="L15" s="78">
        <f t="shared" si="2"/>
        <v>375953771</v>
      </c>
      <c r="M15" s="95">
        <f t="shared" si="3"/>
        <v>0.24809654233880965</v>
      </c>
      <c r="N15" s="77">
        <v>472989910</v>
      </c>
      <c r="O15" s="78">
        <v>29022590</v>
      </c>
      <c r="P15" s="78">
        <f t="shared" si="4"/>
        <v>502012500</v>
      </c>
      <c r="Q15" s="95">
        <f t="shared" si="5"/>
        <v>0.33128425638497366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832110450</v>
      </c>
      <c r="AA15" s="78">
        <f t="shared" si="11"/>
        <v>45855821</v>
      </c>
      <c r="AB15" s="78">
        <f t="shared" si="12"/>
        <v>877966271</v>
      </c>
      <c r="AC15" s="95">
        <f t="shared" si="13"/>
        <v>0.57938079872378334</v>
      </c>
      <c r="AD15" s="77">
        <v>346596062</v>
      </c>
      <c r="AE15" s="78">
        <v>21703923</v>
      </c>
      <c r="AF15" s="78">
        <f t="shared" si="14"/>
        <v>368299985</v>
      </c>
      <c r="AG15" s="78">
        <v>1495843313</v>
      </c>
      <c r="AH15" s="78">
        <v>1579056332</v>
      </c>
      <c r="AI15" s="79">
        <v>735279951</v>
      </c>
      <c r="AJ15" s="114">
        <f t="shared" si="15"/>
        <v>0.49154877694065008</v>
      </c>
      <c r="AK15" s="115">
        <f t="shared" si="16"/>
        <v>0.36305327299972601</v>
      </c>
    </row>
    <row r="16" spans="1:37" ht="13" x14ac:dyDescent="0.3">
      <c r="A16" s="55" t="s">
        <v>116</v>
      </c>
      <c r="B16" s="56" t="s">
        <v>235</v>
      </c>
      <c r="C16" s="57" t="s">
        <v>236</v>
      </c>
      <c r="D16" s="77">
        <v>445107882</v>
      </c>
      <c r="E16" s="78">
        <v>8145738</v>
      </c>
      <c r="F16" s="79">
        <f t="shared" si="0"/>
        <v>453253620</v>
      </c>
      <c r="G16" s="77">
        <v>445107882</v>
      </c>
      <c r="H16" s="78">
        <v>8145738</v>
      </c>
      <c r="I16" s="79">
        <f t="shared" si="1"/>
        <v>453253620</v>
      </c>
      <c r="J16" s="77">
        <v>104635127</v>
      </c>
      <c r="K16" s="78">
        <v>383000</v>
      </c>
      <c r="L16" s="78">
        <f t="shared" si="2"/>
        <v>105018127</v>
      </c>
      <c r="M16" s="95">
        <f t="shared" si="3"/>
        <v>0.23169837452153166</v>
      </c>
      <c r="N16" s="77">
        <v>111668674</v>
      </c>
      <c r="O16" s="78">
        <v>1462002</v>
      </c>
      <c r="P16" s="78">
        <f t="shared" si="4"/>
        <v>113130676</v>
      </c>
      <c r="Q16" s="95">
        <f t="shared" si="5"/>
        <v>0.24959685043442123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216303801</v>
      </c>
      <c r="AA16" s="78">
        <f t="shared" si="11"/>
        <v>1845002</v>
      </c>
      <c r="AB16" s="78">
        <f t="shared" si="12"/>
        <v>218148803</v>
      </c>
      <c r="AC16" s="95">
        <f t="shared" si="13"/>
        <v>0.48129522495595289</v>
      </c>
      <c r="AD16" s="77">
        <v>109820416</v>
      </c>
      <c r="AE16" s="78">
        <v>2347348</v>
      </c>
      <c r="AF16" s="78">
        <f t="shared" si="14"/>
        <v>112167764</v>
      </c>
      <c r="AG16" s="78">
        <v>444207735</v>
      </c>
      <c r="AH16" s="78">
        <v>437005159</v>
      </c>
      <c r="AI16" s="79">
        <v>211635346</v>
      </c>
      <c r="AJ16" s="114">
        <f t="shared" si="15"/>
        <v>0.47643327507568051</v>
      </c>
      <c r="AK16" s="115">
        <f t="shared" si="16"/>
        <v>8.584569805635045E-3</v>
      </c>
    </row>
    <row r="17" spans="1:37" ht="14" x14ac:dyDescent="0.3">
      <c r="A17" s="58" t="s">
        <v>0</v>
      </c>
      <c r="B17" s="59" t="s">
        <v>237</v>
      </c>
      <c r="C17" s="60" t="s">
        <v>0</v>
      </c>
      <c r="D17" s="80">
        <f>SUM(D13:D16)</f>
        <v>13080830879</v>
      </c>
      <c r="E17" s="81">
        <f>SUM(E13:E16)</f>
        <v>727964215</v>
      </c>
      <c r="F17" s="82">
        <f t="shared" si="0"/>
        <v>13808795094</v>
      </c>
      <c r="G17" s="80">
        <f>SUM(G13:G16)</f>
        <v>13086715618</v>
      </c>
      <c r="H17" s="81">
        <f>SUM(H13:H16)</f>
        <v>800078976</v>
      </c>
      <c r="I17" s="82">
        <f t="shared" si="1"/>
        <v>13886794594</v>
      </c>
      <c r="J17" s="80">
        <f>SUM(J13:J16)</f>
        <v>3073794559</v>
      </c>
      <c r="K17" s="81">
        <f>SUM(K13:K16)</f>
        <v>80472458</v>
      </c>
      <c r="L17" s="81">
        <f t="shared" si="2"/>
        <v>3154267017</v>
      </c>
      <c r="M17" s="96">
        <f t="shared" si="3"/>
        <v>0.22842449290673789</v>
      </c>
      <c r="N17" s="80">
        <f>SUM(N13:N16)</f>
        <v>2537913782</v>
      </c>
      <c r="O17" s="81">
        <f>SUM(O13:O16)</f>
        <v>176232367</v>
      </c>
      <c r="P17" s="81">
        <f t="shared" si="4"/>
        <v>2714146149</v>
      </c>
      <c r="Q17" s="96">
        <f t="shared" si="5"/>
        <v>0.19655198954898764</v>
      </c>
      <c r="R17" s="80">
        <f>SUM(R13:R16)</f>
        <v>0</v>
      </c>
      <c r="S17" s="81">
        <f>SUM(S13:S16)</f>
        <v>0</v>
      </c>
      <c r="T17" s="81">
        <f t="shared" si="6"/>
        <v>0</v>
      </c>
      <c r="U17" s="96">
        <f t="shared" si="7"/>
        <v>0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f t="shared" si="10"/>
        <v>5611708341</v>
      </c>
      <c r="AA17" s="81">
        <f t="shared" si="11"/>
        <v>256704825</v>
      </c>
      <c r="AB17" s="81">
        <f t="shared" si="12"/>
        <v>5868413166</v>
      </c>
      <c r="AC17" s="96">
        <f t="shared" si="13"/>
        <v>0.42497648245572556</v>
      </c>
      <c r="AD17" s="80">
        <f>SUM(AD13:AD16)</f>
        <v>3495567926</v>
      </c>
      <c r="AE17" s="81">
        <f>SUM(AE13:AE16)</f>
        <v>166082591</v>
      </c>
      <c r="AF17" s="81">
        <f t="shared" si="14"/>
        <v>3661650517</v>
      </c>
      <c r="AG17" s="81">
        <f>SUM(AG13:AG16)</f>
        <v>12732442310</v>
      </c>
      <c r="AH17" s="81">
        <f>SUM(AH13:AH16)</f>
        <v>12442355088</v>
      </c>
      <c r="AI17" s="82">
        <f>SUM(AI13:AI16)</f>
        <v>6430442093</v>
      </c>
      <c r="AJ17" s="116">
        <f t="shared" si="15"/>
        <v>0.50504388211125539</v>
      </c>
      <c r="AK17" s="117">
        <f t="shared" si="16"/>
        <v>-0.25876428228226789</v>
      </c>
    </row>
    <row r="18" spans="1:37" ht="13" x14ac:dyDescent="0.3">
      <c r="A18" s="55" t="s">
        <v>101</v>
      </c>
      <c r="B18" s="56" t="s">
        <v>65</v>
      </c>
      <c r="C18" s="57" t="s">
        <v>66</v>
      </c>
      <c r="D18" s="77">
        <v>5087451130</v>
      </c>
      <c r="E18" s="78">
        <v>500648888</v>
      </c>
      <c r="F18" s="79">
        <f t="shared" si="0"/>
        <v>5588100018</v>
      </c>
      <c r="G18" s="77">
        <v>5087451130</v>
      </c>
      <c r="H18" s="78">
        <v>586534888</v>
      </c>
      <c r="I18" s="79">
        <f t="shared" si="1"/>
        <v>5673986018</v>
      </c>
      <c r="J18" s="77">
        <v>1023079009</v>
      </c>
      <c r="K18" s="78">
        <v>70477485</v>
      </c>
      <c r="L18" s="78">
        <f t="shared" si="2"/>
        <v>1093556494</v>
      </c>
      <c r="M18" s="95">
        <f t="shared" si="3"/>
        <v>0.19569379404046308</v>
      </c>
      <c r="N18" s="77">
        <v>1154942231</v>
      </c>
      <c r="O18" s="78">
        <v>130350912</v>
      </c>
      <c r="P18" s="78">
        <f t="shared" si="4"/>
        <v>1285293143</v>
      </c>
      <c r="Q18" s="95">
        <f t="shared" si="5"/>
        <v>0.2300053934002439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2178021240</v>
      </c>
      <c r="AA18" s="78">
        <f t="shared" si="11"/>
        <v>200828397</v>
      </c>
      <c r="AB18" s="78">
        <f t="shared" si="12"/>
        <v>2378849637</v>
      </c>
      <c r="AC18" s="95">
        <f t="shared" si="13"/>
        <v>0.42569918744070695</v>
      </c>
      <c r="AD18" s="77">
        <v>1258635176</v>
      </c>
      <c r="AE18" s="78">
        <v>99745536</v>
      </c>
      <c r="AF18" s="78">
        <f t="shared" si="14"/>
        <v>1358380712</v>
      </c>
      <c r="AG18" s="78">
        <v>4515640010</v>
      </c>
      <c r="AH18" s="78">
        <v>4966635197</v>
      </c>
      <c r="AI18" s="79">
        <v>2068026859</v>
      </c>
      <c r="AJ18" s="114">
        <f t="shared" si="15"/>
        <v>0.4579698236396838</v>
      </c>
      <c r="AK18" s="115">
        <f t="shared" si="16"/>
        <v>-5.3804922548105205E-2</v>
      </c>
    </row>
    <row r="19" spans="1:37" ht="13" x14ac:dyDescent="0.3">
      <c r="A19" s="55" t="s">
        <v>101</v>
      </c>
      <c r="B19" s="56" t="s">
        <v>238</v>
      </c>
      <c r="C19" s="57" t="s">
        <v>239</v>
      </c>
      <c r="D19" s="77">
        <v>2762021080</v>
      </c>
      <c r="E19" s="78">
        <v>155110899</v>
      </c>
      <c r="F19" s="79">
        <f t="shared" si="0"/>
        <v>2917131979</v>
      </c>
      <c r="G19" s="77">
        <v>2762021080</v>
      </c>
      <c r="H19" s="78">
        <v>155110899</v>
      </c>
      <c r="I19" s="79">
        <f t="shared" si="1"/>
        <v>2917131979</v>
      </c>
      <c r="J19" s="77">
        <v>637217585</v>
      </c>
      <c r="K19" s="78">
        <v>20122550</v>
      </c>
      <c r="L19" s="78">
        <f t="shared" si="2"/>
        <v>657340135</v>
      </c>
      <c r="M19" s="95">
        <f t="shared" si="3"/>
        <v>0.22533781115564672</v>
      </c>
      <c r="N19" s="77">
        <v>559467180</v>
      </c>
      <c r="O19" s="78">
        <v>36835039</v>
      </c>
      <c r="P19" s="78">
        <f t="shared" si="4"/>
        <v>596302219</v>
      </c>
      <c r="Q19" s="95">
        <f t="shared" si="5"/>
        <v>0.20441386378562615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1196684765</v>
      </c>
      <c r="AA19" s="78">
        <f t="shared" si="11"/>
        <v>56957589</v>
      </c>
      <c r="AB19" s="78">
        <f t="shared" si="12"/>
        <v>1253642354</v>
      </c>
      <c r="AC19" s="95">
        <f t="shared" si="13"/>
        <v>0.42975167494127287</v>
      </c>
      <c r="AD19" s="77">
        <v>371148634</v>
      </c>
      <c r="AE19" s="78">
        <v>33167692</v>
      </c>
      <c r="AF19" s="78">
        <f t="shared" si="14"/>
        <v>404316326</v>
      </c>
      <c r="AG19" s="78">
        <v>2786400274</v>
      </c>
      <c r="AH19" s="78">
        <v>2636089171</v>
      </c>
      <c r="AI19" s="79">
        <v>613213232</v>
      </c>
      <c r="AJ19" s="114">
        <f t="shared" si="15"/>
        <v>0.22007363325431542</v>
      </c>
      <c r="AK19" s="115">
        <f t="shared" si="16"/>
        <v>0.47484081313105331</v>
      </c>
    </row>
    <row r="20" spans="1:37" ht="13" x14ac:dyDescent="0.3">
      <c r="A20" s="55" t="s">
        <v>101</v>
      </c>
      <c r="B20" s="56" t="s">
        <v>240</v>
      </c>
      <c r="C20" s="57" t="s">
        <v>241</v>
      </c>
      <c r="D20" s="77">
        <v>3363800589</v>
      </c>
      <c r="E20" s="78">
        <v>291421741</v>
      </c>
      <c r="F20" s="79">
        <f t="shared" si="0"/>
        <v>3655222330</v>
      </c>
      <c r="G20" s="77">
        <v>3363800589</v>
      </c>
      <c r="H20" s="78">
        <v>291421741</v>
      </c>
      <c r="I20" s="79">
        <f t="shared" si="1"/>
        <v>3655222330</v>
      </c>
      <c r="J20" s="77">
        <v>871582108</v>
      </c>
      <c r="K20" s="78">
        <v>54021366</v>
      </c>
      <c r="L20" s="78">
        <f t="shared" si="2"/>
        <v>925603474</v>
      </c>
      <c r="M20" s="95">
        <f t="shared" si="3"/>
        <v>0.25322768095477244</v>
      </c>
      <c r="N20" s="77">
        <v>814312814</v>
      </c>
      <c r="O20" s="78">
        <v>144030743</v>
      </c>
      <c r="P20" s="78">
        <f t="shared" si="4"/>
        <v>958343557</v>
      </c>
      <c r="Q20" s="95">
        <f t="shared" si="5"/>
        <v>0.2621847511530167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1685894922</v>
      </c>
      <c r="AA20" s="78">
        <f t="shared" si="11"/>
        <v>198052109</v>
      </c>
      <c r="AB20" s="78">
        <f t="shared" si="12"/>
        <v>1883947031</v>
      </c>
      <c r="AC20" s="95">
        <f t="shared" si="13"/>
        <v>0.5154124321077892</v>
      </c>
      <c r="AD20" s="77">
        <v>745761894</v>
      </c>
      <c r="AE20" s="78">
        <v>151454171</v>
      </c>
      <c r="AF20" s="78">
        <f t="shared" si="14"/>
        <v>897216065</v>
      </c>
      <c r="AG20" s="78">
        <v>3167443880</v>
      </c>
      <c r="AH20" s="78">
        <v>3572203722</v>
      </c>
      <c r="AI20" s="79">
        <v>1844298823</v>
      </c>
      <c r="AJ20" s="114">
        <f t="shared" si="15"/>
        <v>0.582267245410517</v>
      </c>
      <c r="AK20" s="115">
        <f t="shared" si="16"/>
        <v>6.8130179991817252E-2</v>
      </c>
    </row>
    <row r="21" spans="1:37" ht="13" x14ac:dyDescent="0.3">
      <c r="A21" s="55" t="s">
        <v>116</v>
      </c>
      <c r="B21" s="56" t="s">
        <v>242</v>
      </c>
      <c r="C21" s="57" t="s">
        <v>243</v>
      </c>
      <c r="D21" s="77">
        <v>329469250</v>
      </c>
      <c r="E21" s="78">
        <v>3729132</v>
      </c>
      <c r="F21" s="79">
        <f t="shared" si="0"/>
        <v>333198382</v>
      </c>
      <c r="G21" s="77">
        <v>329469250</v>
      </c>
      <c r="H21" s="78">
        <v>3729132</v>
      </c>
      <c r="I21" s="79">
        <f t="shared" si="1"/>
        <v>333198382</v>
      </c>
      <c r="J21" s="77">
        <v>78874539</v>
      </c>
      <c r="K21" s="78">
        <v>297817</v>
      </c>
      <c r="L21" s="78">
        <f t="shared" si="2"/>
        <v>79172356</v>
      </c>
      <c r="M21" s="95">
        <f t="shared" si="3"/>
        <v>0.23761326668146907</v>
      </c>
      <c r="N21" s="77">
        <v>72048355</v>
      </c>
      <c r="O21" s="78">
        <v>99000</v>
      </c>
      <c r="P21" s="78">
        <f t="shared" si="4"/>
        <v>72147355</v>
      </c>
      <c r="Q21" s="95">
        <f t="shared" si="5"/>
        <v>0.21652972792646993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150922894</v>
      </c>
      <c r="AA21" s="78">
        <f t="shared" si="11"/>
        <v>396817</v>
      </c>
      <c r="AB21" s="78">
        <f t="shared" si="12"/>
        <v>151319711</v>
      </c>
      <c r="AC21" s="95">
        <f t="shared" si="13"/>
        <v>0.454142994607939</v>
      </c>
      <c r="AD21" s="77">
        <v>76219273</v>
      </c>
      <c r="AE21" s="78">
        <v>32000</v>
      </c>
      <c r="AF21" s="78">
        <f t="shared" si="14"/>
        <v>76251273</v>
      </c>
      <c r="AG21" s="78">
        <v>394436724</v>
      </c>
      <c r="AH21" s="78">
        <v>364133422</v>
      </c>
      <c r="AI21" s="79">
        <v>166605035</v>
      </c>
      <c r="AJ21" s="114">
        <f t="shared" si="15"/>
        <v>0.42238722933922351</v>
      </c>
      <c r="AK21" s="115">
        <f t="shared" si="16"/>
        <v>-5.3820976864215719E-2</v>
      </c>
    </row>
    <row r="22" spans="1:37" ht="14" x14ac:dyDescent="0.3">
      <c r="A22" s="58" t="s">
        <v>0</v>
      </c>
      <c r="B22" s="59" t="s">
        <v>244</v>
      </c>
      <c r="C22" s="60" t="s">
        <v>0</v>
      </c>
      <c r="D22" s="80">
        <f>SUM(D18:D21)</f>
        <v>11542742049</v>
      </c>
      <c r="E22" s="81">
        <f>SUM(E18:E21)</f>
        <v>950910660</v>
      </c>
      <c r="F22" s="82">
        <f t="shared" si="0"/>
        <v>12493652709</v>
      </c>
      <c r="G22" s="80">
        <f>SUM(G18:G21)</f>
        <v>11542742049</v>
      </c>
      <c r="H22" s="81">
        <f>SUM(H18:H21)</f>
        <v>1036796660</v>
      </c>
      <c r="I22" s="82">
        <f t="shared" si="1"/>
        <v>12579538709</v>
      </c>
      <c r="J22" s="80">
        <f>SUM(J18:J21)</f>
        <v>2610753241</v>
      </c>
      <c r="K22" s="81">
        <f>SUM(K18:K21)</f>
        <v>144919218</v>
      </c>
      <c r="L22" s="81">
        <f t="shared" si="2"/>
        <v>2755672459</v>
      </c>
      <c r="M22" s="96">
        <f t="shared" si="3"/>
        <v>0.22056579634352314</v>
      </c>
      <c r="N22" s="80">
        <f>SUM(N18:N21)</f>
        <v>2600770580</v>
      </c>
      <c r="O22" s="81">
        <f>SUM(O18:O21)</f>
        <v>311315694</v>
      </c>
      <c r="P22" s="81">
        <f t="shared" si="4"/>
        <v>2912086274</v>
      </c>
      <c r="Q22" s="96">
        <f t="shared" si="5"/>
        <v>0.23308525871719107</v>
      </c>
      <c r="R22" s="80">
        <f>SUM(R18:R21)</f>
        <v>0</v>
      </c>
      <c r="S22" s="81">
        <f>SUM(S18:S21)</f>
        <v>0</v>
      </c>
      <c r="T22" s="81">
        <f t="shared" si="6"/>
        <v>0</v>
      </c>
      <c r="U22" s="96">
        <f t="shared" si="7"/>
        <v>0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f t="shared" si="10"/>
        <v>5211523821</v>
      </c>
      <c r="AA22" s="81">
        <f t="shared" si="11"/>
        <v>456234912</v>
      </c>
      <c r="AB22" s="81">
        <f t="shared" si="12"/>
        <v>5667758733</v>
      </c>
      <c r="AC22" s="96">
        <f t="shared" si="13"/>
        <v>0.45365105506071418</v>
      </c>
      <c r="AD22" s="80">
        <f>SUM(AD18:AD21)</f>
        <v>2451764977</v>
      </c>
      <c r="AE22" s="81">
        <f>SUM(AE18:AE21)</f>
        <v>284399399</v>
      </c>
      <c r="AF22" s="81">
        <f t="shared" si="14"/>
        <v>2736164376</v>
      </c>
      <c r="AG22" s="81">
        <f>SUM(AG18:AG21)</f>
        <v>10863920888</v>
      </c>
      <c r="AH22" s="81">
        <f>SUM(AH18:AH21)</f>
        <v>11539061512</v>
      </c>
      <c r="AI22" s="82">
        <f>SUM(AI18:AI21)</f>
        <v>4692143949</v>
      </c>
      <c r="AJ22" s="116">
        <f t="shared" si="15"/>
        <v>0.4319015203970068</v>
      </c>
      <c r="AK22" s="117">
        <f t="shared" si="16"/>
        <v>6.4295076546965424E-2</v>
      </c>
    </row>
    <row r="23" spans="1:37" ht="14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222243055668</v>
      </c>
      <c r="E23" s="84">
        <f>SUM(E9:E11,E13:E16,E18:E21)</f>
        <v>16035738389</v>
      </c>
      <c r="F23" s="85">
        <f t="shared" si="0"/>
        <v>238278794057</v>
      </c>
      <c r="G23" s="83">
        <f>SUM(G9:G11,G13:G16,G18:G21)</f>
        <v>222248940407</v>
      </c>
      <c r="H23" s="84">
        <f>SUM(H9:H11,H13:H16,H18:H21)</f>
        <v>16193739150</v>
      </c>
      <c r="I23" s="85">
        <f t="shared" si="1"/>
        <v>238442679557</v>
      </c>
      <c r="J23" s="83">
        <f>SUM(J9:J11,J13:J16,J18:J21)</f>
        <v>54059665491</v>
      </c>
      <c r="K23" s="84">
        <f>SUM(K9:K11,K13:K16,K18:K21)</f>
        <v>1519402522</v>
      </c>
      <c r="L23" s="84">
        <f t="shared" si="2"/>
        <v>55579068013</v>
      </c>
      <c r="M23" s="97">
        <f t="shared" si="3"/>
        <v>0.23325226331179358</v>
      </c>
      <c r="N23" s="83">
        <f>SUM(N9:N11,N13:N16,N18:N21)</f>
        <v>55222611219</v>
      </c>
      <c r="O23" s="84">
        <f>SUM(O9:O11,O13:O16,O18:O21)</f>
        <v>3896126999</v>
      </c>
      <c r="P23" s="84">
        <f t="shared" si="4"/>
        <v>59118738218</v>
      </c>
      <c r="Q23" s="97">
        <f t="shared" si="5"/>
        <v>0.24810742580750966</v>
      </c>
      <c r="R23" s="83">
        <f>SUM(R9:R11,R13:R16,R18:R21)</f>
        <v>0</v>
      </c>
      <c r="S23" s="84">
        <f>SUM(S9:S11,S13:S16,S18:S21)</f>
        <v>0</v>
      </c>
      <c r="T23" s="84">
        <f t="shared" si="6"/>
        <v>0</v>
      </c>
      <c r="U23" s="97">
        <f t="shared" si="7"/>
        <v>0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f t="shared" si="10"/>
        <v>109282276710</v>
      </c>
      <c r="AA23" s="84">
        <f t="shared" si="11"/>
        <v>5415529521</v>
      </c>
      <c r="AB23" s="84">
        <f t="shared" si="12"/>
        <v>114697806231</v>
      </c>
      <c r="AC23" s="97">
        <f t="shared" si="13"/>
        <v>0.48135968911930321</v>
      </c>
      <c r="AD23" s="83">
        <f>SUM(AD9:AD11,AD13:AD16,AD18:AD21)</f>
        <v>-675356855600</v>
      </c>
      <c r="AE23" s="84">
        <f>SUM(AE9:AE11,AE13:AE16,AE18:AE21)</f>
        <v>2036944425</v>
      </c>
      <c r="AF23" s="84">
        <f t="shared" si="14"/>
        <v>-673319911175</v>
      </c>
      <c r="AG23" s="84">
        <f>SUM(AG9:AG11,AG13:AG16,AG18:AG21)</f>
        <v>220301636805</v>
      </c>
      <c r="AH23" s="84">
        <f>SUM(AH9:AH11,AH13:AH16,AH18:AH21)</f>
        <v>220603285270</v>
      </c>
      <c r="AI23" s="85">
        <f>SUM(AI9:AI11,AI13:AI16,AI18:AI21)</f>
        <v>110115359516</v>
      </c>
      <c r="AJ23" s="118">
        <f t="shared" si="15"/>
        <v>0.49983904392625378</v>
      </c>
      <c r="AK23" s="119">
        <f t="shared" si="16"/>
        <v>-1.0878018564976533</v>
      </c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50</v>
      </c>
      <c r="C9" s="57" t="s">
        <v>51</v>
      </c>
      <c r="D9" s="77">
        <v>60114732630</v>
      </c>
      <c r="E9" s="78">
        <v>7296796000</v>
      </c>
      <c r="F9" s="79">
        <f>$D9       +$E9</f>
        <v>67411528630</v>
      </c>
      <c r="G9" s="77">
        <v>60116854993</v>
      </c>
      <c r="H9" s="78">
        <v>7296796000</v>
      </c>
      <c r="I9" s="79">
        <f>$G9       +$H9</f>
        <v>67413650993</v>
      </c>
      <c r="J9" s="77">
        <v>14785930349</v>
      </c>
      <c r="K9" s="78">
        <v>682501393</v>
      </c>
      <c r="L9" s="78">
        <f>$J9       +$K9</f>
        <v>15468431742</v>
      </c>
      <c r="M9" s="95">
        <f>IF(($F9       =0),0,($L9       /$F9       ))</f>
        <v>0.22946270550993142</v>
      </c>
      <c r="N9" s="77">
        <v>13588739850</v>
      </c>
      <c r="O9" s="78">
        <v>976833193</v>
      </c>
      <c r="P9" s="78">
        <f>$N9       +$O9</f>
        <v>14565573043</v>
      </c>
      <c r="Q9" s="95">
        <f>IF(($F9       =0),0,($P9       /$F9       ))</f>
        <v>0.21606946673685004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28374670199</v>
      </c>
      <c r="AA9" s="78">
        <f>$K9       +$O9</f>
        <v>1659334586</v>
      </c>
      <c r="AB9" s="78">
        <f>$Z9       +$AA9</f>
        <v>30034004785</v>
      </c>
      <c r="AC9" s="95">
        <f>IF(($F9       =0),0,($AB9       /$F9       ))</f>
        <v>0.44553217224678149</v>
      </c>
      <c r="AD9" s="77">
        <v>13340550114</v>
      </c>
      <c r="AE9" s="78">
        <v>1145069750</v>
      </c>
      <c r="AF9" s="78">
        <f>$AD9       +$AE9</f>
        <v>14485619864</v>
      </c>
      <c r="AG9" s="78">
        <v>63314854230</v>
      </c>
      <c r="AH9" s="78">
        <v>64229886374</v>
      </c>
      <c r="AI9" s="79">
        <v>29576706017</v>
      </c>
      <c r="AJ9" s="114">
        <f>IF(($AG9       =0),0,($AI9       /$AG9       ))</f>
        <v>0.46713692034350279</v>
      </c>
      <c r="AK9" s="115">
        <f>IF(($AF9       =0),0,(($P9       /$AF9       )-1))</f>
        <v>5.5194862042944326E-3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60114732630</v>
      </c>
      <c r="E10" s="81">
        <f>E9</f>
        <v>7296796000</v>
      </c>
      <c r="F10" s="82">
        <f t="shared" ref="F10:F41" si="0">$D10      +$E10</f>
        <v>67411528630</v>
      </c>
      <c r="G10" s="80">
        <f>G9</f>
        <v>60116854993</v>
      </c>
      <c r="H10" s="81">
        <f>H9</f>
        <v>7296796000</v>
      </c>
      <c r="I10" s="82">
        <f t="shared" ref="I10:I41" si="1">$G10      +$H10</f>
        <v>67413650993</v>
      </c>
      <c r="J10" s="80">
        <f>J9</f>
        <v>14785930349</v>
      </c>
      <c r="K10" s="81">
        <f>K9</f>
        <v>682501393</v>
      </c>
      <c r="L10" s="81">
        <f t="shared" ref="L10:L41" si="2">$J10      +$K10</f>
        <v>15468431742</v>
      </c>
      <c r="M10" s="96">
        <f t="shared" ref="M10:M41" si="3">IF(($F10      =0),0,($L10      /$F10      ))</f>
        <v>0.22946270550993142</v>
      </c>
      <c r="N10" s="80">
        <f>N9</f>
        <v>13588739850</v>
      </c>
      <c r="O10" s="81">
        <f>O9</f>
        <v>976833193</v>
      </c>
      <c r="P10" s="81">
        <f t="shared" ref="P10:P41" si="4">$N10      +$O10</f>
        <v>14565573043</v>
      </c>
      <c r="Q10" s="96">
        <f t="shared" ref="Q10:Q41" si="5">IF(($F10      =0),0,($P10      /$F10      ))</f>
        <v>0.21606946673685004</v>
      </c>
      <c r="R10" s="80">
        <f>R9</f>
        <v>0</v>
      </c>
      <c r="S10" s="81">
        <f>S9</f>
        <v>0</v>
      </c>
      <c r="T10" s="81">
        <f t="shared" ref="T10:T41" si="6">$R10      +$S10</f>
        <v>0</v>
      </c>
      <c r="U10" s="96">
        <f t="shared" ref="U10:U41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f t="shared" ref="Z10:Z41" si="10">$J10      +$N10</f>
        <v>28374670199</v>
      </c>
      <c r="AA10" s="81">
        <f t="shared" ref="AA10:AA41" si="11">$K10      +$O10</f>
        <v>1659334586</v>
      </c>
      <c r="AB10" s="81">
        <f t="shared" ref="AB10:AB41" si="12">$Z10      +$AA10</f>
        <v>30034004785</v>
      </c>
      <c r="AC10" s="96">
        <f t="shared" ref="AC10:AC41" si="13">IF(($F10      =0),0,($AB10      /$F10      ))</f>
        <v>0.44553217224678149</v>
      </c>
      <c r="AD10" s="80">
        <f>AD9</f>
        <v>13340550114</v>
      </c>
      <c r="AE10" s="81">
        <f>AE9</f>
        <v>1145069750</v>
      </c>
      <c r="AF10" s="81">
        <f t="shared" ref="AF10:AF41" si="14">$AD10      +$AE10</f>
        <v>14485619864</v>
      </c>
      <c r="AG10" s="81">
        <f>AG9</f>
        <v>63314854230</v>
      </c>
      <c r="AH10" s="81">
        <f>AH9</f>
        <v>64229886374</v>
      </c>
      <c r="AI10" s="82">
        <f>AI9</f>
        <v>29576706017</v>
      </c>
      <c r="AJ10" s="116">
        <f t="shared" ref="AJ10:AJ41" si="15">IF(($AG10      =0),0,($AI10      /$AG10      ))</f>
        <v>0.46713692034350279</v>
      </c>
      <c r="AK10" s="117">
        <f t="shared" ref="AK10:AK41" si="16">IF(($AF10      =0),0,(($P10      /$AF10      )-1))</f>
        <v>5.5194862042944326E-3</v>
      </c>
    </row>
    <row r="11" spans="1:37" ht="13" x14ac:dyDescent="0.3">
      <c r="A11" s="55" t="s">
        <v>101</v>
      </c>
      <c r="B11" s="56" t="s">
        <v>246</v>
      </c>
      <c r="C11" s="57" t="s">
        <v>247</v>
      </c>
      <c r="D11" s="77">
        <v>448942592</v>
      </c>
      <c r="E11" s="78">
        <v>80918782</v>
      </c>
      <c r="F11" s="79">
        <f t="shared" si="0"/>
        <v>529861374</v>
      </c>
      <c r="G11" s="77">
        <v>448942592</v>
      </c>
      <c r="H11" s="78">
        <v>80918782</v>
      </c>
      <c r="I11" s="79">
        <f t="shared" si="1"/>
        <v>529861374</v>
      </c>
      <c r="J11" s="77">
        <v>87674270</v>
      </c>
      <c r="K11" s="78">
        <v>20670102</v>
      </c>
      <c r="L11" s="78">
        <f t="shared" si="2"/>
        <v>108344372</v>
      </c>
      <c r="M11" s="95">
        <f t="shared" si="3"/>
        <v>0.20447682604620279</v>
      </c>
      <c r="N11" s="77">
        <v>114814791</v>
      </c>
      <c r="O11" s="78">
        <v>8884117</v>
      </c>
      <c r="P11" s="78">
        <f t="shared" si="4"/>
        <v>123698908</v>
      </c>
      <c r="Q11" s="95">
        <f t="shared" si="5"/>
        <v>0.23345522823484771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202489061</v>
      </c>
      <c r="AA11" s="78">
        <f t="shared" si="11"/>
        <v>29554219</v>
      </c>
      <c r="AB11" s="78">
        <f t="shared" si="12"/>
        <v>232043280</v>
      </c>
      <c r="AC11" s="95">
        <f t="shared" si="13"/>
        <v>0.43793205428105048</v>
      </c>
      <c r="AD11" s="77">
        <v>114332132</v>
      </c>
      <c r="AE11" s="78">
        <v>21605471</v>
      </c>
      <c r="AF11" s="78">
        <f t="shared" si="14"/>
        <v>135937603</v>
      </c>
      <c r="AG11" s="78">
        <v>502756190</v>
      </c>
      <c r="AH11" s="78">
        <v>512319738</v>
      </c>
      <c r="AI11" s="79">
        <v>218132382</v>
      </c>
      <c r="AJ11" s="114">
        <f t="shared" si="15"/>
        <v>0.4338730906525487</v>
      </c>
      <c r="AK11" s="115">
        <f t="shared" si="16"/>
        <v>-9.003171109321384E-2</v>
      </c>
    </row>
    <row r="12" spans="1:37" ht="13" x14ac:dyDescent="0.3">
      <c r="A12" s="55" t="s">
        <v>101</v>
      </c>
      <c r="B12" s="56" t="s">
        <v>248</v>
      </c>
      <c r="C12" s="57" t="s">
        <v>249</v>
      </c>
      <c r="D12" s="77">
        <v>220252780</v>
      </c>
      <c r="E12" s="78">
        <v>52388500</v>
      </c>
      <c r="F12" s="79">
        <f t="shared" si="0"/>
        <v>272641280</v>
      </c>
      <c r="G12" s="77">
        <v>220252780</v>
      </c>
      <c r="H12" s="78">
        <v>52388500</v>
      </c>
      <c r="I12" s="79">
        <f t="shared" si="1"/>
        <v>272641280</v>
      </c>
      <c r="J12" s="77">
        <v>22788267</v>
      </c>
      <c r="K12" s="78">
        <v>12282292</v>
      </c>
      <c r="L12" s="78">
        <f t="shared" si="2"/>
        <v>35070559</v>
      </c>
      <c r="M12" s="95">
        <f t="shared" si="3"/>
        <v>0.12863260838564139</v>
      </c>
      <c r="N12" s="77">
        <v>53734737</v>
      </c>
      <c r="O12" s="78">
        <v>20410560</v>
      </c>
      <c r="P12" s="78">
        <f t="shared" si="4"/>
        <v>74145297</v>
      </c>
      <c r="Q12" s="95">
        <f t="shared" si="5"/>
        <v>0.27195183722728999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76523004</v>
      </c>
      <c r="AA12" s="78">
        <f t="shared" si="11"/>
        <v>32692852</v>
      </c>
      <c r="AB12" s="78">
        <f t="shared" si="12"/>
        <v>109215856</v>
      </c>
      <c r="AC12" s="95">
        <f t="shared" si="13"/>
        <v>0.40058444561293138</v>
      </c>
      <c r="AD12" s="77">
        <v>58504812</v>
      </c>
      <c r="AE12" s="78">
        <v>22786878</v>
      </c>
      <c r="AF12" s="78">
        <f t="shared" si="14"/>
        <v>81291690</v>
      </c>
      <c r="AG12" s="78">
        <v>269911728</v>
      </c>
      <c r="AH12" s="78">
        <v>292700629</v>
      </c>
      <c r="AI12" s="79">
        <v>163678653</v>
      </c>
      <c r="AJ12" s="114">
        <f t="shared" si="15"/>
        <v>0.60641549077111612</v>
      </c>
      <c r="AK12" s="115">
        <f t="shared" si="16"/>
        <v>-8.7910498600779485E-2</v>
      </c>
    </row>
    <row r="13" spans="1:37" ht="13" x14ac:dyDescent="0.3">
      <c r="A13" s="55" t="s">
        <v>101</v>
      </c>
      <c r="B13" s="56" t="s">
        <v>250</v>
      </c>
      <c r="C13" s="57" t="s">
        <v>251</v>
      </c>
      <c r="D13" s="77">
        <v>258781400</v>
      </c>
      <c r="E13" s="78">
        <v>35107944</v>
      </c>
      <c r="F13" s="79">
        <f t="shared" si="0"/>
        <v>293889344</v>
      </c>
      <c r="G13" s="77">
        <v>258781400</v>
      </c>
      <c r="H13" s="78">
        <v>35107944</v>
      </c>
      <c r="I13" s="79">
        <f t="shared" si="1"/>
        <v>293889344</v>
      </c>
      <c r="J13" s="77">
        <v>68466127</v>
      </c>
      <c r="K13" s="78">
        <v>3631284</v>
      </c>
      <c r="L13" s="78">
        <f t="shared" si="2"/>
        <v>72097411</v>
      </c>
      <c r="M13" s="95">
        <f t="shared" si="3"/>
        <v>0.24532162350193956</v>
      </c>
      <c r="N13" s="77">
        <v>68542937</v>
      </c>
      <c r="O13" s="78">
        <v>11096548</v>
      </c>
      <c r="P13" s="78">
        <f t="shared" si="4"/>
        <v>79639485</v>
      </c>
      <c r="Q13" s="95">
        <f t="shared" si="5"/>
        <v>0.270984595480944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137009064</v>
      </c>
      <c r="AA13" s="78">
        <f t="shared" si="11"/>
        <v>14727832</v>
      </c>
      <c r="AB13" s="78">
        <f t="shared" si="12"/>
        <v>151736896</v>
      </c>
      <c r="AC13" s="95">
        <f t="shared" si="13"/>
        <v>0.51630621898288354</v>
      </c>
      <c r="AD13" s="77">
        <v>63355801</v>
      </c>
      <c r="AE13" s="78">
        <v>8640380</v>
      </c>
      <c r="AF13" s="78">
        <f t="shared" si="14"/>
        <v>71996181</v>
      </c>
      <c r="AG13" s="78">
        <v>299066976</v>
      </c>
      <c r="AH13" s="78">
        <v>319292070</v>
      </c>
      <c r="AI13" s="79">
        <v>142422482</v>
      </c>
      <c r="AJ13" s="114">
        <f t="shared" si="15"/>
        <v>0.47622269735325107</v>
      </c>
      <c r="AK13" s="115">
        <f t="shared" si="16"/>
        <v>0.10616263104288826</v>
      </c>
    </row>
    <row r="14" spans="1:37" ht="13" x14ac:dyDescent="0.3">
      <c r="A14" s="55" t="s">
        <v>101</v>
      </c>
      <c r="B14" s="56" t="s">
        <v>252</v>
      </c>
      <c r="C14" s="57" t="s">
        <v>253</v>
      </c>
      <c r="D14" s="77">
        <v>1279575213</v>
      </c>
      <c r="E14" s="78">
        <v>173725424</v>
      </c>
      <c r="F14" s="79">
        <f t="shared" si="0"/>
        <v>1453300637</v>
      </c>
      <c r="G14" s="77">
        <v>1279575213</v>
      </c>
      <c r="H14" s="78">
        <v>173725424</v>
      </c>
      <c r="I14" s="79">
        <f t="shared" si="1"/>
        <v>1453300637</v>
      </c>
      <c r="J14" s="77">
        <v>275696107</v>
      </c>
      <c r="K14" s="78">
        <v>52336655</v>
      </c>
      <c r="L14" s="78">
        <f t="shared" si="2"/>
        <v>328032762</v>
      </c>
      <c r="M14" s="95">
        <f t="shared" si="3"/>
        <v>0.22571569408869666</v>
      </c>
      <c r="N14" s="77">
        <v>356361088</v>
      </c>
      <c r="O14" s="78">
        <v>28685730</v>
      </c>
      <c r="P14" s="78">
        <f t="shared" si="4"/>
        <v>385046818</v>
      </c>
      <c r="Q14" s="95">
        <f t="shared" si="5"/>
        <v>0.26494643172718846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632057195</v>
      </c>
      <c r="AA14" s="78">
        <f t="shared" si="11"/>
        <v>81022385</v>
      </c>
      <c r="AB14" s="78">
        <f t="shared" si="12"/>
        <v>713079580</v>
      </c>
      <c r="AC14" s="95">
        <f t="shared" si="13"/>
        <v>0.49066212581588514</v>
      </c>
      <c r="AD14" s="77">
        <v>304541597</v>
      </c>
      <c r="AE14" s="78">
        <v>41912600</v>
      </c>
      <c r="AF14" s="78">
        <f t="shared" si="14"/>
        <v>346454197</v>
      </c>
      <c r="AG14" s="78">
        <v>1437256510</v>
      </c>
      <c r="AH14" s="78">
        <v>1520079452</v>
      </c>
      <c r="AI14" s="79">
        <v>659956241</v>
      </c>
      <c r="AJ14" s="114">
        <f t="shared" si="15"/>
        <v>0.45917777126645265</v>
      </c>
      <c r="AK14" s="115">
        <f t="shared" si="16"/>
        <v>0.11139314037520531</v>
      </c>
    </row>
    <row r="15" spans="1:37" ht="13" x14ac:dyDescent="0.3">
      <c r="A15" s="55" t="s">
        <v>116</v>
      </c>
      <c r="B15" s="56" t="s">
        <v>254</v>
      </c>
      <c r="C15" s="57" t="s">
        <v>255</v>
      </c>
      <c r="D15" s="77">
        <v>911671647</v>
      </c>
      <c r="E15" s="78">
        <v>373244700</v>
      </c>
      <c r="F15" s="79">
        <f t="shared" si="0"/>
        <v>1284916347</v>
      </c>
      <c r="G15" s="77">
        <v>911671647</v>
      </c>
      <c r="H15" s="78">
        <v>373244700</v>
      </c>
      <c r="I15" s="79">
        <f t="shared" si="1"/>
        <v>1284916347</v>
      </c>
      <c r="J15" s="77">
        <v>417209781</v>
      </c>
      <c r="K15" s="78">
        <v>123281484</v>
      </c>
      <c r="L15" s="78">
        <f t="shared" si="2"/>
        <v>540491265</v>
      </c>
      <c r="M15" s="95">
        <f t="shared" si="3"/>
        <v>0.42064315413367531</v>
      </c>
      <c r="N15" s="77">
        <v>440779105</v>
      </c>
      <c r="O15" s="78">
        <v>148979256</v>
      </c>
      <c r="P15" s="78">
        <f t="shared" si="4"/>
        <v>589758361</v>
      </c>
      <c r="Q15" s="95">
        <f t="shared" si="5"/>
        <v>0.45898580275436407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857988886</v>
      </c>
      <c r="AA15" s="78">
        <f t="shared" si="11"/>
        <v>272260740</v>
      </c>
      <c r="AB15" s="78">
        <f t="shared" si="12"/>
        <v>1130249626</v>
      </c>
      <c r="AC15" s="95">
        <f t="shared" si="13"/>
        <v>0.87962895688803933</v>
      </c>
      <c r="AD15" s="77">
        <v>397817740</v>
      </c>
      <c r="AE15" s="78">
        <v>96395846</v>
      </c>
      <c r="AF15" s="78">
        <f t="shared" si="14"/>
        <v>494213586</v>
      </c>
      <c r="AG15" s="78">
        <v>1128656507</v>
      </c>
      <c r="AH15" s="78">
        <v>1256967869</v>
      </c>
      <c r="AI15" s="79">
        <v>975722624</v>
      </c>
      <c r="AJ15" s="114">
        <f t="shared" si="15"/>
        <v>0.86449917928838915</v>
      </c>
      <c r="AK15" s="115">
        <f t="shared" si="16"/>
        <v>0.19332688883223059</v>
      </c>
    </row>
    <row r="16" spans="1:37" ht="14" x14ac:dyDescent="0.3">
      <c r="A16" s="58" t="s">
        <v>0</v>
      </c>
      <c r="B16" s="59" t="s">
        <v>256</v>
      </c>
      <c r="C16" s="60" t="s">
        <v>0</v>
      </c>
      <c r="D16" s="80">
        <f>SUM(D11:D15)</f>
        <v>3119223632</v>
      </c>
      <c r="E16" s="81">
        <f>SUM(E11:E15)</f>
        <v>715385350</v>
      </c>
      <c r="F16" s="82">
        <f t="shared" si="0"/>
        <v>3834608982</v>
      </c>
      <c r="G16" s="80">
        <f>SUM(G11:G15)</f>
        <v>3119223632</v>
      </c>
      <c r="H16" s="81">
        <f>SUM(H11:H15)</f>
        <v>715385350</v>
      </c>
      <c r="I16" s="82">
        <f t="shared" si="1"/>
        <v>3834608982</v>
      </c>
      <c r="J16" s="80">
        <f>SUM(J11:J15)</f>
        <v>871834552</v>
      </c>
      <c r="K16" s="81">
        <f>SUM(K11:K15)</f>
        <v>212201817</v>
      </c>
      <c r="L16" s="81">
        <f t="shared" si="2"/>
        <v>1084036369</v>
      </c>
      <c r="M16" s="96">
        <f t="shared" si="3"/>
        <v>0.28269802060355159</v>
      </c>
      <c r="N16" s="80">
        <f>SUM(N11:N15)</f>
        <v>1034232658</v>
      </c>
      <c r="O16" s="81">
        <f>SUM(O11:O15)</f>
        <v>218056211</v>
      </c>
      <c r="P16" s="81">
        <f t="shared" si="4"/>
        <v>1252288869</v>
      </c>
      <c r="Q16" s="96">
        <f t="shared" si="5"/>
        <v>0.32657537571062834</v>
      </c>
      <c r="R16" s="80">
        <f>SUM(R11:R15)</f>
        <v>0</v>
      </c>
      <c r="S16" s="81">
        <f>SUM(S11:S15)</f>
        <v>0</v>
      </c>
      <c r="T16" s="81">
        <f t="shared" si="6"/>
        <v>0</v>
      </c>
      <c r="U16" s="96">
        <f t="shared" si="7"/>
        <v>0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f t="shared" si="10"/>
        <v>1906067210</v>
      </c>
      <c r="AA16" s="81">
        <f t="shared" si="11"/>
        <v>430258028</v>
      </c>
      <c r="AB16" s="81">
        <f t="shared" si="12"/>
        <v>2336325238</v>
      </c>
      <c r="AC16" s="96">
        <f t="shared" si="13"/>
        <v>0.60927339631417987</v>
      </c>
      <c r="AD16" s="80">
        <f>SUM(AD11:AD15)</f>
        <v>938552082</v>
      </c>
      <c r="AE16" s="81">
        <f>SUM(AE11:AE15)</f>
        <v>191341175</v>
      </c>
      <c r="AF16" s="81">
        <f t="shared" si="14"/>
        <v>1129893257</v>
      </c>
      <c r="AG16" s="81">
        <f>SUM(AG11:AG15)</f>
        <v>3637647911</v>
      </c>
      <c r="AH16" s="81">
        <f>SUM(AH11:AH15)</f>
        <v>3901359758</v>
      </c>
      <c r="AI16" s="82">
        <f>SUM(AI11:AI15)</f>
        <v>2159912382</v>
      </c>
      <c r="AJ16" s="116">
        <f t="shared" si="15"/>
        <v>0.59376620136010738</v>
      </c>
      <c r="AK16" s="117">
        <f t="shared" si="16"/>
        <v>0.10832493356494122</v>
      </c>
    </row>
    <row r="17" spans="1:37" ht="13" x14ac:dyDescent="0.3">
      <c r="A17" s="55" t="s">
        <v>101</v>
      </c>
      <c r="B17" s="56" t="s">
        <v>257</v>
      </c>
      <c r="C17" s="57" t="s">
        <v>258</v>
      </c>
      <c r="D17" s="77">
        <v>279291536</v>
      </c>
      <c r="E17" s="78">
        <v>64945317</v>
      </c>
      <c r="F17" s="79">
        <f t="shared" si="0"/>
        <v>344236853</v>
      </c>
      <c r="G17" s="77">
        <v>279291536</v>
      </c>
      <c r="H17" s="78">
        <v>64945317</v>
      </c>
      <c r="I17" s="79">
        <f t="shared" si="1"/>
        <v>344236853</v>
      </c>
      <c r="J17" s="77">
        <v>53667483</v>
      </c>
      <c r="K17" s="78">
        <v>13506765</v>
      </c>
      <c r="L17" s="78">
        <f t="shared" si="2"/>
        <v>67174248</v>
      </c>
      <c r="M17" s="95">
        <f t="shared" si="3"/>
        <v>0.19513961801178795</v>
      </c>
      <c r="N17" s="77">
        <v>59859656</v>
      </c>
      <c r="O17" s="78">
        <v>10008850</v>
      </c>
      <c r="P17" s="78">
        <f t="shared" si="4"/>
        <v>69868506</v>
      </c>
      <c r="Q17" s="95">
        <f t="shared" si="5"/>
        <v>0.20296637443405863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113527139</v>
      </c>
      <c r="AA17" s="78">
        <f t="shared" si="11"/>
        <v>23515615</v>
      </c>
      <c r="AB17" s="78">
        <f t="shared" si="12"/>
        <v>137042754</v>
      </c>
      <c r="AC17" s="95">
        <f t="shared" si="13"/>
        <v>0.3981059924458466</v>
      </c>
      <c r="AD17" s="77">
        <v>60316666</v>
      </c>
      <c r="AE17" s="78">
        <v>6624667</v>
      </c>
      <c r="AF17" s="78">
        <f t="shared" si="14"/>
        <v>66941333</v>
      </c>
      <c r="AG17" s="78">
        <v>338170700</v>
      </c>
      <c r="AH17" s="78">
        <v>337803548</v>
      </c>
      <c r="AI17" s="79">
        <v>126352277</v>
      </c>
      <c r="AJ17" s="114">
        <f t="shared" si="15"/>
        <v>0.37363460820230732</v>
      </c>
      <c r="AK17" s="115">
        <f t="shared" si="16"/>
        <v>4.3727438173362998E-2</v>
      </c>
    </row>
    <row r="18" spans="1:37" ht="13" x14ac:dyDescent="0.3">
      <c r="A18" s="55" t="s">
        <v>101</v>
      </c>
      <c r="B18" s="56" t="s">
        <v>259</v>
      </c>
      <c r="C18" s="57" t="s">
        <v>260</v>
      </c>
      <c r="D18" s="77">
        <v>674419724</v>
      </c>
      <c r="E18" s="78">
        <v>117553835</v>
      </c>
      <c r="F18" s="79">
        <f t="shared" si="0"/>
        <v>791973559</v>
      </c>
      <c r="G18" s="77">
        <v>674419724</v>
      </c>
      <c r="H18" s="78">
        <v>117553835</v>
      </c>
      <c r="I18" s="79">
        <f t="shared" si="1"/>
        <v>791973559</v>
      </c>
      <c r="J18" s="77">
        <v>162691016</v>
      </c>
      <c r="K18" s="78">
        <v>7037812</v>
      </c>
      <c r="L18" s="78">
        <f t="shared" si="2"/>
        <v>169728828</v>
      </c>
      <c r="M18" s="95">
        <f t="shared" si="3"/>
        <v>0.21431123055965559</v>
      </c>
      <c r="N18" s="77">
        <v>151152184</v>
      </c>
      <c r="O18" s="78">
        <v>40518329</v>
      </c>
      <c r="P18" s="78">
        <f t="shared" si="4"/>
        <v>191670513</v>
      </c>
      <c r="Q18" s="95">
        <f t="shared" si="5"/>
        <v>0.2420163032235777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313843200</v>
      </c>
      <c r="AA18" s="78">
        <f t="shared" si="11"/>
        <v>47556141</v>
      </c>
      <c r="AB18" s="78">
        <f t="shared" si="12"/>
        <v>361399341</v>
      </c>
      <c r="AC18" s="95">
        <f t="shared" si="13"/>
        <v>0.45632753378323326</v>
      </c>
      <c r="AD18" s="77">
        <v>135416883</v>
      </c>
      <c r="AE18" s="78">
        <v>26854006</v>
      </c>
      <c r="AF18" s="78">
        <f t="shared" si="14"/>
        <v>162270889</v>
      </c>
      <c r="AG18" s="78">
        <v>693990899</v>
      </c>
      <c r="AH18" s="78">
        <v>740354204</v>
      </c>
      <c r="AI18" s="79">
        <v>317884028</v>
      </c>
      <c r="AJ18" s="114">
        <f t="shared" si="15"/>
        <v>0.45805215667532839</v>
      </c>
      <c r="AK18" s="115">
        <f t="shared" si="16"/>
        <v>0.18117620591824091</v>
      </c>
    </row>
    <row r="19" spans="1:37" ht="13" x14ac:dyDescent="0.3">
      <c r="A19" s="55" t="s">
        <v>101</v>
      </c>
      <c r="B19" s="56" t="s">
        <v>261</v>
      </c>
      <c r="C19" s="57" t="s">
        <v>262</v>
      </c>
      <c r="D19" s="77">
        <v>186369733</v>
      </c>
      <c r="E19" s="78">
        <v>13982913</v>
      </c>
      <c r="F19" s="79">
        <f t="shared" si="0"/>
        <v>200352646</v>
      </c>
      <c r="G19" s="77">
        <v>186369733</v>
      </c>
      <c r="H19" s="78">
        <v>13982913</v>
      </c>
      <c r="I19" s="79">
        <f t="shared" si="1"/>
        <v>200352646</v>
      </c>
      <c r="J19" s="77">
        <v>62103319</v>
      </c>
      <c r="K19" s="78">
        <v>6779226</v>
      </c>
      <c r="L19" s="78">
        <f t="shared" si="2"/>
        <v>68882545</v>
      </c>
      <c r="M19" s="95">
        <f t="shared" si="3"/>
        <v>0.34380651503848869</v>
      </c>
      <c r="N19" s="77">
        <v>48340357</v>
      </c>
      <c r="O19" s="78">
        <v>3777836</v>
      </c>
      <c r="P19" s="78">
        <f t="shared" si="4"/>
        <v>52118193</v>
      </c>
      <c r="Q19" s="95">
        <f t="shared" si="5"/>
        <v>0.2601322919388846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110443676</v>
      </c>
      <c r="AA19" s="78">
        <f t="shared" si="11"/>
        <v>10557062</v>
      </c>
      <c r="AB19" s="78">
        <f t="shared" si="12"/>
        <v>121000738</v>
      </c>
      <c r="AC19" s="95">
        <f t="shared" si="13"/>
        <v>0.60393880697737323</v>
      </c>
      <c r="AD19" s="77">
        <v>74164375</v>
      </c>
      <c r="AE19" s="78">
        <v>4517196</v>
      </c>
      <c r="AF19" s="78">
        <f t="shared" si="14"/>
        <v>78681571</v>
      </c>
      <c r="AG19" s="78">
        <v>210929141</v>
      </c>
      <c r="AH19" s="78">
        <v>273372323</v>
      </c>
      <c r="AI19" s="79">
        <v>128136871</v>
      </c>
      <c r="AJ19" s="114">
        <f t="shared" si="15"/>
        <v>0.6074877581756235</v>
      </c>
      <c r="AK19" s="115">
        <f t="shared" si="16"/>
        <v>-0.33760609584168066</v>
      </c>
    </row>
    <row r="20" spans="1:37" ht="13" x14ac:dyDescent="0.3">
      <c r="A20" s="55" t="s">
        <v>101</v>
      </c>
      <c r="B20" s="56" t="s">
        <v>263</v>
      </c>
      <c r="C20" s="57" t="s">
        <v>264</v>
      </c>
      <c r="D20" s="77">
        <v>72949043</v>
      </c>
      <c r="E20" s="78">
        <v>29910000</v>
      </c>
      <c r="F20" s="79">
        <f t="shared" si="0"/>
        <v>102859043</v>
      </c>
      <c r="G20" s="77">
        <v>72949043</v>
      </c>
      <c r="H20" s="78">
        <v>29910000</v>
      </c>
      <c r="I20" s="79">
        <f t="shared" si="1"/>
        <v>102859043</v>
      </c>
      <c r="J20" s="77">
        <v>18192097</v>
      </c>
      <c r="K20" s="78">
        <v>2266229</v>
      </c>
      <c r="L20" s="78">
        <f t="shared" si="2"/>
        <v>20458326</v>
      </c>
      <c r="M20" s="95">
        <f t="shared" si="3"/>
        <v>0.19889671732605951</v>
      </c>
      <c r="N20" s="77">
        <v>6330642</v>
      </c>
      <c r="O20" s="78">
        <v>1808691</v>
      </c>
      <c r="P20" s="78">
        <f t="shared" si="4"/>
        <v>8139333</v>
      </c>
      <c r="Q20" s="95">
        <f t="shared" si="5"/>
        <v>7.9130942332411164E-2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24522739</v>
      </c>
      <c r="AA20" s="78">
        <f t="shared" si="11"/>
        <v>4074920</v>
      </c>
      <c r="AB20" s="78">
        <f t="shared" si="12"/>
        <v>28597659</v>
      </c>
      <c r="AC20" s="95">
        <f t="shared" si="13"/>
        <v>0.27802765965847065</v>
      </c>
      <c r="AD20" s="77">
        <v>27923100</v>
      </c>
      <c r="AE20" s="78">
        <v>6837714</v>
      </c>
      <c r="AF20" s="78">
        <f t="shared" si="14"/>
        <v>34760814</v>
      </c>
      <c r="AG20" s="78">
        <v>103156164</v>
      </c>
      <c r="AH20" s="78">
        <v>100322666</v>
      </c>
      <c r="AI20" s="79">
        <v>77074999</v>
      </c>
      <c r="AJ20" s="114">
        <f t="shared" si="15"/>
        <v>0.74716813820257988</v>
      </c>
      <c r="AK20" s="115">
        <f t="shared" si="16"/>
        <v>-0.76584745685184474</v>
      </c>
    </row>
    <row r="21" spans="1:37" ht="13" x14ac:dyDescent="0.3">
      <c r="A21" s="55" t="s">
        <v>101</v>
      </c>
      <c r="B21" s="56" t="s">
        <v>67</v>
      </c>
      <c r="C21" s="57" t="s">
        <v>68</v>
      </c>
      <c r="D21" s="77">
        <v>8463201934</v>
      </c>
      <c r="E21" s="78">
        <v>653856127</v>
      </c>
      <c r="F21" s="79">
        <f t="shared" si="0"/>
        <v>9117058061</v>
      </c>
      <c r="G21" s="77">
        <v>8463201934</v>
      </c>
      <c r="H21" s="78">
        <v>653856127</v>
      </c>
      <c r="I21" s="79">
        <f t="shared" si="1"/>
        <v>9117058061</v>
      </c>
      <c r="J21" s="77">
        <v>2141894849</v>
      </c>
      <c r="K21" s="78">
        <v>67978506</v>
      </c>
      <c r="L21" s="78">
        <f t="shared" si="2"/>
        <v>2209873355</v>
      </c>
      <c r="M21" s="95">
        <f t="shared" si="3"/>
        <v>0.24238886494023393</v>
      </c>
      <c r="N21" s="77">
        <v>2221262597</v>
      </c>
      <c r="O21" s="78">
        <v>168541839</v>
      </c>
      <c r="P21" s="78">
        <f t="shared" si="4"/>
        <v>2389804436</v>
      </c>
      <c r="Q21" s="95">
        <f t="shared" si="5"/>
        <v>0.26212451648441903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4363157446</v>
      </c>
      <c r="AA21" s="78">
        <f t="shared" si="11"/>
        <v>236520345</v>
      </c>
      <c r="AB21" s="78">
        <f t="shared" si="12"/>
        <v>4599677791</v>
      </c>
      <c r="AC21" s="95">
        <f t="shared" si="13"/>
        <v>0.50451338142465296</v>
      </c>
      <c r="AD21" s="77">
        <v>1698571421</v>
      </c>
      <c r="AE21" s="78">
        <v>205038863</v>
      </c>
      <c r="AF21" s="78">
        <f t="shared" si="14"/>
        <v>1903610284</v>
      </c>
      <c r="AG21" s="78">
        <v>9204252841</v>
      </c>
      <c r="AH21" s="78">
        <v>8667488493</v>
      </c>
      <c r="AI21" s="79">
        <v>4041625243</v>
      </c>
      <c r="AJ21" s="114">
        <f t="shared" si="15"/>
        <v>0.4391041090262896</v>
      </c>
      <c r="AK21" s="115">
        <f t="shared" si="16"/>
        <v>0.25540634870829471</v>
      </c>
    </row>
    <row r="22" spans="1:37" ht="13" x14ac:dyDescent="0.3">
      <c r="A22" s="55" t="s">
        <v>101</v>
      </c>
      <c r="B22" s="56" t="s">
        <v>265</v>
      </c>
      <c r="C22" s="57" t="s">
        <v>266</v>
      </c>
      <c r="D22" s="77">
        <v>163841834</v>
      </c>
      <c r="E22" s="78">
        <v>24034000</v>
      </c>
      <c r="F22" s="79">
        <f t="shared" si="0"/>
        <v>187875834</v>
      </c>
      <c r="G22" s="77">
        <v>163841834</v>
      </c>
      <c r="H22" s="78">
        <v>24034000</v>
      </c>
      <c r="I22" s="79">
        <f t="shared" si="1"/>
        <v>187875834</v>
      </c>
      <c r="J22" s="77">
        <v>37526950</v>
      </c>
      <c r="K22" s="78">
        <v>7185085</v>
      </c>
      <c r="L22" s="78">
        <f t="shared" si="2"/>
        <v>44712035</v>
      </c>
      <c r="M22" s="95">
        <f t="shared" si="3"/>
        <v>0.23798715379222216</v>
      </c>
      <c r="N22" s="77">
        <v>48579300</v>
      </c>
      <c r="O22" s="78">
        <v>11917873</v>
      </c>
      <c r="P22" s="78">
        <f t="shared" si="4"/>
        <v>60497173</v>
      </c>
      <c r="Q22" s="95">
        <f t="shared" si="5"/>
        <v>0.32200614476048045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86106250</v>
      </c>
      <c r="AA22" s="78">
        <f t="shared" si="11"/>
        <v>19102958</v>
      </c>
      <c r="AB22" s="78">
        <f t="shared" si="12"/>
        <v>105209208</v>
      </c>
      <c r="AC22" s="95">
        <f t="shared" si="13"/>
        <v>0.55999329855270263</v>
      </c>
      <c r="AD22" s="77">
        <v>49590638</v>
      </c>
      <c r="AE22" s="78">
        <v>6640994</v>
      </c>
      <c r="AF22" s="78">
        <f t="shared" si="14"/>
        <v>56231632</v>
      </c>
      <c r="AG22" s="78">
        <v>179840103</v>
      </c>
      <c r="AH22" s="78">
        <v>203551986</v>
      </c>
      <c r="AI22" s="79">
        <v>108585419</v>
      </c>
      <c r="AJ22" s="114">
        <f t="shared" si="15"/>
        <v>0.60378868332832303</v>
      </c>
      <c r="AK22" s="115">
        <f t="shared" si="16"/>
        <v>7.5856610386125789E-2</v>
      </c>
    </row>
    <row r="23" spans="1:37" ht="13" x14ac:dyDescent="0.3">
      <c r="A23" s="55" t="s">
        <v>101</v>
      </c>
      <c r="B23" s="56" t="s">
        <v>267</v>
      </c>
      <c r="C23" s="57" t="s">
        <v>268</v>
      </c>
      <c r="D23" s="77">
        <v>176951300</v>
      </c>
      <c r="E23" s="78">
        <v>23780256</v>
      </c>
      <c r="F23" s="79">
        <f t="shared" si="0"/>
        <v>200731556</v>
      </c>
      <c r="G23" s="77">
        <v>176951300</v>
      </c>
      <c r="H23" s="78">
        <v>23780256</v>
      </c>
      <c r="I23" s="79">
        <f t="shared" si="1"/>
        <v>200731556</v>
      </c>
      <c r="J23" s="77">
        <v>44815160</v>
      </c>
      <c r="K23" s="78">
        <v>8167373</v>
      </c>
      <c r="L23" s="78">
        <f t="shared" si="2"/>
        <v>52982533</v>
      </c>
      <c r="M23" s="95">
        <f t="shared" si="3"/>
        <v>0.26394720419543799</v>
      </c>
      <c r="N23" s="77">
        <v>48187512</v>
      </c>
      <c r="O23" s="78">
        <v>17330154</v>
      </c>
      <c r="P23" s="78">
        <f t="shared" si="4"/>
        <v>65517666</v>
      </c>
      <c r="Q23" s="95">
        <f t="shared" si="5"/>
        <v>0.32639445090536734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93002672</v>
      </c>
      <c r="AA23" s="78">
        <f t="shared" si="11"/>
        <v>25497527</v>
      </c>
      <c r="AB23" s="78">
        <f t="shared" si="12"/>
        <v>118500199</v>
      </c>
      <c r="AC23" s="95">
        <f t="shared" si="13"/>
        <v>0.59034165510080538</v>
      </c>
      <c r="AD23" s="77">
        <v>43647431</v>
      </c>
      <c r="AE23" s="78">
        <v>7055442</v>
      </c>
      <c r="AF23" s="78">
        <f t="shared" si="14"/>
        <v>50702873</v>
      </c>
      <c r="AG23" s="78">
        <v>197071068</v>
      </c>
      <c r="AH23" s="78">
        <v>220631603</v>
      </c>
      <c r="AI23" s="79">
        <v>94459403</v>
      </c>
      <c r="AJ23" s="114">
        <f t="shared" si="15"/>
        <v>0.47931644131547507</v>
      </c>
      <c r="AK23" s="115">
        <f t="shared" si="16"/>
        <v>0.29218843279354201</v>
      </c>
    </row>
    <row r="24" spans="1:37" ht="13" x14ac:dyDescent="0.3">
      <c r="A24" s="55" t="s">
        <v>116</v>
      </c>
      <c r="B24" s="56" t="s">
        <v>269</v>
      </c>
      <c r="C24" s="57" t="s">
        <v>270</v>
      </c>
      <c r="D24" s="77">
        <v>1548982385</v>
      </c>
      <c r="E24" s="78">
        <v>180628958</v>
      </c>
      <c r="F24" s="79">
        <f t="shared" si="0"/>
        <v>1729611343</v>
      </c>
      <c r="G24" s="77">
        <v>1548982385</v>
      </c>
      <c r="H24" s="78">
        <v>180628958</v>
      </c>
      <c r="I24" s="79">
        <f t="shared" si="1"/>
        <v>1729611343</v>
      </c>
      <c r="J24" s="77">
        <v>304396818</v>
      </c>
      <c r="K24" s="78">
        <v>31016772</v>
      </c>
      <c r="L24" s="78">
        <f t="shared" si="2"/>
        <v>335413590</v>
      </c>
      <c r="M24" s="95">
        <f t="shared" si="3"/>
        <v>0.19392425434619737</v>
      </c>
      <c r="N24" s="77">
        <v>617498888</v>
      </c>
      <c r="O24" s="78">
        <v>77353154</v>
      </c>
      <c r="P24" s="78">
        <f t="shared" si="4"/>
        <v>694852042</v>
      </c>
      <c r="Q24" s="95">
        <f t="shared" si="5"/>
        <v>0.40173883272225974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921895706</v>
      </c>
      <c r="AA24" s="78">
        <f t="shared" si="11"/>
        <v>108369926</v>
      </c>
      <c r="AB24" s="78">
        <f t="shared" si="12"/>
        <v>1030265632</v>
      </c>
      <c r="AC24" s="95">
        <f t="shared" si="13"/>
        <v>0.59566308706845705</v>
      </c>
      <c r="AD24" s="77">
        <v>482275370</v>
      </c>
      <c r="AE24" s="78">
        <v>31311975</v>
      </c>
      <c r="AF24" s="78">
        <f t="shared" si="14"/>
        <v>513587345</v>
      </c>
      <c r="AG24" s="78">
        <v>1570299519</v>
      </c>
      <c r="AH24" s="78">
        <v>1590726643</v>
      </c>
      <c r="AI24" s="79">
        <v>827331332</v>
      </c>
      <c r="AJ24" s="114">
        <f t="shared" si="15"/>
        <v>0.52686211897132984</v>
      </c>
      <c r="AK24" s="115">
        <f t="shared" si="16"/>
        <v>0.35293840232765072</v>
      </c>
    </row>
    <row r="25" spans="1:37" ht="14" x14ac:dyDescent="0.3">
      <c r="A25" s="58" t="s">
        <v>0</v>
      </c>
      <c r="B25" s="59" t="s">
        <v>271</v>
      </c>
      <c r="C25" s="60" t="s">
        <v>0</v>
      </c>
      <c r="D25" s="80">
        <f>SUM(D17:D24)</f>
        <v>11566007489</v>
      </c>
      <c r="E25" s="81">
        <f>SUM(E17:E24)</f>
        <v>1108691406</v>
      </c>
      <c r="F25" s="82">
        <f t="shared" si="0"/>
        <v>12674698895</v>
      </c>
      <c r="G25" s="80">
        <f>SUM(G17:G24)</f>
        <v>11566007489</v>
      </c>
      <c r="H25" s="81">
        <f>SUM(H17:H24)</f>
        <v>1108691406</v>
      </c>
      <c r="I25" s="82">
        <f t="shared" si="1"/>
        <v>12674698895</v>
      </c>
      <c r="J25" s="80">
        <f>SUM(J17:J24)</f>
        <v>2825287692</v>
      </c>
      <c r="K25" s="81">
        <f>SUM(K17:K24)</f>
        <v>143937768</v>
      </c>
      <c r="L25" s="81">
        <f t="shared" si="2"/>
        <v>2969225460</v>
      </c>
      <c r="M25" s="96">
        <f t="shared" si="3"/>
        <v>0.23426398406760732</v>
      </c>
      <c r="N25" s="80">
        <f>SUM(N17:N24)</f>
        <v>3201211136</v>
      </c>
      <c r="O25" s="81">
        <f>SUM(O17:O24)</f>
        <v>331256726</v>
      </c>
      <c r="P25" s="81">
        <f t="shared" si="4"/>
        <v>3532467862</v>
      </c>
      <c r="Q25" s="96">
        <f t="shared" si="5"/>
        <v>0.27870231011117047</v>
      </c>
      <c r="R25" s="80">
        <f>SUM(R17:R24)</f>
        <v>0</v>
      </c>
      <c r="S25" s="81">
        <f>SUM(S17:S24)</f>
        <v>0</v>
      </c>
      <c r="T25" s="81">
        <f t="shared" si="6"/>
        <v>0</v>
      </c>
      <c r="U25" s="96">
        <f t="shared" si="7"/>
        <v>0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f t="shared" si="10"/>
        <v>6026498828</v>
      </c>
      <c r="AA25" s="81">
        <f t="shared" si="11"/>
        <v>475194494</v>
      </c>
      <c r="AB25" s="81">
        <f t="shared" si="12"/>
        <v>6501693322</v>
      </c>
      <c r="AC25" s="96">
        <f t="shared" si="13"/>
        <v>0.51296629417877782</v>
      </c>
      <c r="AD25" s="80">
        <f>SUM(AD17:AD24)</f>
        <v>2571905884</v>
      </c>
      <c r="AE25" s="81">
        <f>SUM(AE17:AE24)</f>
        <v>294880857</v>
      </c>
      <c r="AF25" s="81">
        <f t="shared" si="14"/>
        <v>2866786741</v>
      </c>
      <c r="AG25" s="81">
        <f>SUM(AG17:AG24)</f>
        <v>12497710435</v>
      </c>
      <c r="AH25" s="81">
        <f>SUM(AH17:AH24)</f>
        <v>12134251466</v>
      </c>
      <c r="AI25" s="82">
        <f>SUM(AI17:AI24)</f>
        <v>5721449572</v>
      </c>
      <c r="AJ25" s="116">
        <f t="shared" si="15"/>
        <v>0.4577998187553623</v>
      </c>
      <c r="AK25" s="117">
        <f t="shared" si="16"/>
        <v>0.23220461832043893</v>
      </c>
    </row>
    <row r="26" spans="1:37" ht="13" x14ac:dyDescent="0.3">
      <c r="A26" s="55" t="s">
        <v>101</v>
      </c>
      <c r="B26" s="56" t="s">
        <v>272</v>
      </c>
      <c r="C26" s="57" t="s">
        <v>273</v>
      </c>
      <c r="D26" s="77">
        <v>247909107</v>
      </c>
      <c r="E26" s="78">
        <v>37980868</v>
      </c>
      <c r="F26" s="79">
        <f t="shared" si="0"/>
        <v>285889975</v>
      </c>
      <c r="G26" s="77">
        <v>247909107</v>
      </c>
      <c r="H26" s="78">
        <v>37980868</v>
      </c>
      <c r="I26" s="79">
        <f t="shared" si="1"/>
        <v>285889975</v>
      </c>
      <c r="J26" s="77">
        <v>62011959</v>
      </c>
      <c r="K26" s="78">
        <v>-17545230</v>
      </c>
      <c r="L26" s="78">
        <f t="shared" si="2"/>
        <v>44466729</v>
      </c>
      <c r="M26" s="95">
        <f t="shared" si="3"/>
        <v>0.15553790929535041</v>
      </c>
      <c r="N26" s="77">
        <v>65273926</v>
      </c>
      <c r="O26" s="78">
        <v>15682747</v>
      </c>
      <c r="P26" s="78">
        <f t="shared" si="4"/>
        <v>80956673</v>
      </c>
      <c r="Q26" s="95">
        <f t="shared" si="5"/>
        <v>0.28317422812744658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127285885</v>
      </c>
      <c r="AA26" s="78">
        <f t="shared" si="11"/>
        <v>-1862483</v>
      </c>
      <c r="AB26" s="78">
        <f t="shared" si="12"/>
        <v>125423402</v>
      </c>
      <c r="AC26" s="95">
        <f t="shared" si="13"/>
        <v>0.43871213742279702</v>
      </c>
      <c r="AD26" s="77">
        <v>83089342</v>
      </c>
      <c r="AE26" s="78">
        <v>14586965</v>
      </c>
      <c r="AF26" s="78">
        <f t="shared" si="14"/>
        <v>97676307</v>
      </c>
      <c r="AG26" s="78">
        <v>318941685</v>
      </c>
      <c r="AH26" s="78">
        <v>368243285</v>
      </c>
      <c r="AI26" s="79">
        <v>88008397</v>
      </c>
      <c r="AJ26" s="114">
        <f t="shared" si="15"/>
        <v>0.27593883502559408</v>
      </c>
      <c r="AK26" s="115">
        <f t="shared" si="16"/>
        <v>-0.17117389583535336</v>
      </c>
    </row>
    <row r="27" spans="1:37" ht="13" x14ac:dyDescent="0.3">
      <c r="A27" s="55" t="s">
        <v>101</v>
      </c>
      <c r="B27" s="56" t="s">
        <v>274</v>
      </c>
      <c r="C27" s="57" t="s">
        <v>275</v>
      </c>
      <c r="D27" s="77">
        <v>861597506</v>
      </c>
      <c r="E27" s="78">
        <v>38986739</v>
      </c>
      <c r="F27" s="79">
        <f t="shared" si="0"/>
        <v>900584245</v>
      </c>
      <c r="G27" s="77">
        <v>861597506</v>
      </c>
      <c r="H27" s="78">
        <v>38986739</v>
      </c>
      <c r="I27" s="79">
        <f t="shared" si="1"/>
        <v>900584245</v>
      </c>
      <c r="J27" s="77">
        <v>180834673</v>
      </c>
      <c r="K27" s="78">
        <v>17862996</v>
      </c>
      <c r="L27" s="78">
        <f t="shared" si="2"/>
        <v>198697669</v>
      </c>
      <c r="M27" s="95">
        <f t="shared" si="3"/>
        <v>0.22063196208812202</v>
      </c>
      <c r="N27" s="77">
        <v>224446910</v>
      </c>
      <c r="O27" s="78">
        <v>5816795</v>
      </c>
      <c r="P27" s="78">
        <f t="shared" si="4"/>
        <v>230263705</v>
      </c>
      <c r="Q27" s="95">
        <f t="shared" si="5"/>
        <v>0.25568258192213877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405281583</v>
      </c>
      <c r="AA27" s="78">
        <f t="shared" si="11"/>
        <v>23679791</v>
      </c>
      <c r="AB27" s="78">
        <f t="shared" si="12"/>
        <v>428961374</v>
      </c>
      <c r="AC27" s="95">
        <f t="shared" si="13"/>
        <v>0.4763145440102608</v>
      </c>
      <c r="AD27" s="77">
        <v>210488479</v>
      </c>
      <c r="AE27" s="78">
        <v>20217185</v>
      </c>
      <c r="AF27" s="78">
        <f t="shared" si="14"/>
        <v>230705664</v>
      </c>
      <c r="AG27" s="78">
        <v>894099015</v>
      </c>
      <c r="AH27" s="78">
        <v>897765692</v>
      </c>
      <c r="AI27" s="79">
        <v>416205288</v>
      </c>
      <c r="AJ27" s="114">
        <f t="shared" si="15"/>
        <v>0.46550245668260803</v>
      </c>
      <c r="AK27" s="115">
        <f t="shared" si="16"/>
        <v>-1.9156833531404072E-3</v>
      </c>
    </row>
    <row r="28" spans="1:37" ht="13" x14ac:dyDescent="0.3">
      <c r="A28" s="55" t="s">
        <v>101</v>
      </c>
      <c r="B28" s="56" t="s">
        <v>276</v>
      </c>
      <c r="C28" s="57" t="s">
        <v>277</v>
      </c>
      <c r="D28" s="77">
        <v>1575165924</v>
      </c>
      <c r="E28" s="78">
        <v>151577520</v>
      </c>
      <c r="F28" s="79">
        <f t="shared" si="0"/>
        <v>1726743444</v>
      </c>
      <c r="G28" s="77">
        <v>1575703720</v>
      </c>
      <c r="H28" s="78">
        <v>179785207</v>
      </c>
      <c r="I28" s="79">
        <f t="shared" si="1"/>
        <v>1755488927</v>
      </c>
      <c r="J28" s="77">
        <v>311294174</v>
      </c>
      <c r="K28" s="78">
        <v>62561533</v>
      </c>
      <c r="L28" s="78">
        <f t="shared" si="2"/>
        <v>373855707</v>
      </c>
      <c r="M28" s="95">
        <f t="shared" si="3"/>
        <v>0.21650912201175845</v>
      </c>
      <c r="N28" s="77">
        <v>316627680</v>
      </c>
      <c r="O28" s="78">
        <v>52174601</v>
      </c>
      <c r="P28" s="78">
        <f t="shared" si="4"/>
        <v>368802281</v>
      </c>
      <c r="Q28" s="95">
        <f t="shared" si="5"/>
        <v>0.21358255754871713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627921854</v>
      </c>
      <c r="AA28" s="78">
        <f t="shared" si="11"/>
        <v>114736134</v>
      </c>
      <c r="AB28" s="78">
        <f t="shared" si="12"/>
        <v>742657988</v>
      </c>
      <c r="AC28" s="95">
        <f t="shared" si="13"/>
        <v>0.43009167956047556</v>
      </c>
      <c r="AD28" s="77">
        <v>313440770</v>
      </c>
      <c r="AE28" s="78">
        <v>37837152</v>
      </c>
      <c r="AF28" s="78">
        <f t="shared" si="14"/>
        <v>351277922</v>
      </c>
      <c r="AG28" s="78">
        <v>1605313870</v>
      </c>
      <c r="AH28" s="78">
        <v>1661901989</v>
      </c>
      <c r="AI28" s="79">
        <v>666976225</v>
      </c>
      <c r="AJ28" s="114">
        <f t="shared" si="15"/>
        <v>0.41548026056736181</v>
      </c>
      <c r="AK28" s="115">
        <f t="shared" si="16"/>
        <v>4.9887447808348195E-2</v>
      </c>
    </row>
    <row r="29" spans="1:37" ht="13" x14ac:dyDescent="0.3">
      <c r="A29" s="55" t="s">
        <v>116</v>
      </c>
      <c r="B29" s="56" t="s">
        <v>278</v>
      </c>
      <c r="C29" s="57" t="s">
        <v>279</v>
      </c>
      <c r="D29" s="77">
        <v>1054492944</v>
      </c>
      <c r="E29" s="78">
        <v>273623016</v>
      </c>
      <c r="F29" s="79">
        <f t="shared" si="0"/>
        <v>1328115960</v>
      </c>
      <c r="G29" s="77">
        <v>1054492944</v>
      </c>
      <c r="H29" s="78">
        <v>273623016</v>
      </c>
      <c r="I29" s="79">
        <f t="shared" si="1"/>
        <v>1328115960</v>
      </c>
      <c r="J29" s="77">
        <v>152182736</v>
      </c>
      <c r="K29" s="78">
        <v>4801050</v>
      </c>
      <c r="L29" s="78">
        <f t="shared" si="2"/>
        <v>156983786</v>
      </c>
      <c r="M29" s="95">
        <f t="shared" si="3"/>
        <v>0.11820036105883405</v>
      </c>
      <c r="N29" s="77">
        <v>190213717</v>
      </c>
      <c r="O29" s="78">
        <v>39199481</v>
      </c>
      <c r="P29" s="78">
        <f t="shared" si="4"/>
        <v>229413198</v>
      </c>
      <c r="Q29" s="95">
        <f t="shared" si="5"/>
        <v>0.17273581894159301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342396453</v>
      </c>
      <c r="AA29" s="78">
        <f t="shared" si="11"/>
        <v>44000531</v>
      </c>
      <c r="AB29" s="78">
        <f t="shared" si="12"/>
        <v>386396984</v>
      </c>
      <c r="AC29" s="95">
        <f t="shared" si="13"/>
        <v>0.29093618000042709</v>
      </c>
      <c r="AD29" s="77">
        <v>235428138</v>
      </c>
      <c r="AE29" s="78">
        <v>74783180</v>
      </c>
      <c r="AF29" s="78">
        <f t="shared" si="14"/>
        <v>310211318</v>
      </c>
      <c r="AG29" s="78">
        <v>1275760632</v>
      </c>
      <c r="AH29" s="78">
        <v>1334900860</v>
      </c>
      <c r="AI29" s="79">
        <v>475981691</v>
      </c>
      <c r="AJ29" s="114">
        <f t="shared" si="15"/>
        <v>0.37309639368147551</v>
      </c>
      <c r="AK29" s="115">
        <f t="shared" si="16"/>
        <v>-0.26046154769891405</v>
      </c>
    </row>
    <row r="30" spans="1:37" ht="14" x14ac:dyDescent="0.3">
      <c r="A30" s="58" t="s">
        <v>0</v>
      </c>
      <c r="B30" s="59" t="s">
        <v>280</v>
      </c>
      <c r="C30" s="60" t="s">
        <v>0</v>
      </c>
      <c r="D30" s="80">
        <f>SUM(D26:D29)</f>
        <v>3739165481</v>
      </c>
      <c r="E30" s="81">
        <f>SUM(E26:E29)</f>
        <v>502168143</v>
      </c>
      <c r="F30" s="82">
        <f t="shared" si="0"/>
        <v>4241333624</v>
      </c>
      <c r="G30" s="80">
        <f>SUM(G26:G29)</f>
        <v>3739703277</v>
      </c>
      <c r="H30" s="81">
        <f>SUM(H26:H29)</f>
        <v>530375830</v>
      </c>
      <c r="I30" s="82">
        <f t="shared" si="1"/>
        <v>4270079107</v>
      </c>
      <c r="J30" s="80">
        <f>SUM(J26:J29)</f>
        <v>706323542</v>
      </c>
      <c r="K30" s="81">
        <f>SUM(K26:K29)</f>
        <v>67680349</v>
      </c>
      <c r="L30" s="81">
        <f t="shared" si="2"/>
        <v>774003891</v>
      </c>
      <c r="M30" s="96">
        <f t="shared" si="3"/>
        <v>0.18249068798083307</v>
      </c>
      <c r="N30" s="80">
        <f>SUM(N26:N29)</f>
        <v>796562233</v>
      </c>
      <c r="O30" s="81">
        <f>SUM(O26:O29)</f>
        <v>112873624</v>
      </c>
      <c r="P30" s="81">
        <f t="shared" si="4"/>
        <v>909435857</v>
      </c>
      <c r="Q30" s="96">
        <f t="shared" si="5"/>
        <v>0.2144221458679573</v>
      </c>
      <c r="R30" s="80">
        <f>SUM(R26:R29)</f>
        <v>0</v>
      </c>
      <c r="S30" s="81">
        <f>SUM(S26:S29)</f>
        <v>0</v>
      </c>
      <c r="T30" s="81">
        <f t="shared" si="6"/>
        <v>0</v>
      </c>
      <c r="U30" s="96">
        <f t="shared" si="7"/>
        <v>0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f t="shared" si="10"/>
        <v>1502885775</v>
      </c>
      <c r="AA30" s="81">
        <f t="shared" si="11"/>
        <v>180553973</v>
      </c>
      <c r="AB30" s="81">
        <f t="shared" si="12"/>
        <v>1683439748</v>
      </c>
      <c r="AC30" s="96">
        <f t="shared" si="13"/>
        <v>0.39691283384879039</v>
      </c>
      <c r="AD30" s="80">
        <f>SUM(AD26:AD29)</f>
        <v>842446729</v>
      </c>
      <c r="AE30" s="81">
        <f>SUM(AE26:AE29)</f>
        <v>147424482</v>
      </c>
      <c r="AF30" s="81">
        <f t="shared" si="14"/>
        <v>989871211</v>
      </c>
      <c r="AG30" s="81">
        <f>SUM(AG26:AG29)</f>
        <v>4094115202</v>
      </c>
      <c r="AH30" s="81">
        <f>SUM(AH26:AH29)</f>
        <v>4262811826</v>
      </c>
      <c r="AI30" s="82">
        <f>SUM(AI26:AI29)</f>
        <v>1647171601</v>
      </c>
      <c r="AJ30" s="116">
        <f t="shared" si="15"/>
        <v>0.40232663707053157</v>
      </c>
      <c r="AK30" s="117">
        <f t="shared" si="16"/>
        <v>-8.1258403220699438E-2</v>
      </c>
    </row>
    <row r="31" spans="1:37" ht="13" x14ac:dyDescent="0.3">
      <c r="A31" s="55" t="s">
        <v>101</v>
      </c>
      <c r="B31" s="56" t="s">
        <v>281</v>
      </c>
      <c r="C31" s="57" t="s">
        <v>282</v>
      </c>
      <c r="D31" s="77">
        <v>486206215</v>
      </c>
      <c r="E31" s="78">
        <v>43779350</v>
      </c>
      <c r="F31" s="79">
        <f t="shared" si="0"/>
        <v>529985565</v>
      </c>
      <c r="G31" s="77">
        <v>486206215</v>
      </c>
      <c r="H31" s="78">
        <v>43779350</v>
      </c>
      <c r="I31" s="79">
        <f t="shared" si="1"/>
        <v>529985565</v>
      </c>
      <c r="J31" s="77">
        <v>157451439</v>
      </c>
      <c r="K31" s="78">
        <v>3978366</v>
      </c>
      <c r="L31" s="78">
        <f t="shared" si="2"/>
        <v>161429805</v>
      </c>
      <c r="M31" s="95">
        <f t="shared" si="3"/>
        <v>0.30459283358028816</v>
      </c>
      <c r="N31" s="77">
        <v>135590200</v>
      </c>
      <c r="O31" s="78">
        <v>13367776</v>
      </c>
      <c r="P31" s="78">
        <f t="shared" si="4"/>
        <v>148957976</v>
      </c>
      <c r="Q31" s="95">
        <f t="shared" si="5"/>
        <v>0.28106043982537526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293041639</v>
      </c>
      <c r="AA31" s="78">
        <f t="shared" si="11"/>
        <v>17346142</v>
      </c>
      <c r="AB31" s="78">
        <f t="shared" si="12"/>
        <v>310387781</v>
      </c>
      <c r="AC31" s="95">
        <f t="shared" si="13"/>
        <v>0.58565327340566342</v>
      </c>
      <c r="AD31" s="77">
        <v>121519140</v>
      </c>
      <c r="AE31" s="78">
        <v>8094172</v>
      </c>
      <c r="AF31" s="78">
        <f t="shared" si="14"/>
        <v>129613312</v>
      </c>
      <c r="AG31" s="78">
        <v>487762374</v>
      </c>
      <c r="AH31" s="78">
        <v>502150413</v>
      </c>
      <c r="AI31" s="79">
        <v>240413658</v>
      </c>
      <c r="AJ31" s="114">
        <f t="shared" si="15"/>
        <v>0.4928909461146751</v>
      </c>
      <c r="AK31" s="115">
        <f t="shared" si="16"/>
        <v>0.14924905244300835</v>
      </c>
    </row>
    <row r="32" spans="1:37" ht="13" x14ac:dyDescent="0.3">
      <c r="A32" s="55" t="s">
        <v>101</v>
      </c>
      <c r="B32" s="56" t="s">
        <v>283</v>
      </c>
      <c r="C32" s="57" t="s">
        <v>284</v>
      </c>
      <c r="D32" s="77">
        <v>333063168</v>
      </c>
      <c r="E32" s="78">
        <v>55591859</v>
      </c>
      <c r="F32" s="79">
        <f t="shared" si="0"/>
        <v>388655027</v>
      </c>
      <c r="G32" s="77">
        <v>333063168</v>
      </c>
      <c r="H32" s="78">
        <v>55591859</v>
      </c>
      <c r="I32" s="79">
        <f t="shared" si="1"/>
        <v>388655027</v>
      </c>
      <c r="J32" s="77">
        <v>41907984</v>
      </c>
      <c r="K32" s="78">
        <v>12478703</v>
      </c>
      <c r="L32" s="78">
        <f t="shared" si="2"/>
        <v>54386687</v>
      </c>
      <c r="M32" s="95">
        <f t="shared" si="3"/>
        <v>0.13993563242911561</v>
      </c>
      <c r="N32" s="77">
        <v>66840369</v>
      </c>
      <c r="O32" s="78">
        <v>24160258</v>
      </c>
      <c r="P32" s="78">
        <f t="shared" si="4"/>
        <v>91000627</v>
      </c>
      <c r="Q32" s="95">
        <f t="shared" si="5"/>
        <v>0.23414241596828747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108748353</v>
      </c>
      <c r="AA32" s="78">
        <f t="shared" si="11"/>
        <v>36638961</v>
      </c>
      <c r="AB32" s="78">
        <f t="shared" si="12"/>
        <v>145387314</v>
      </c>
      <c r="AC32" s="95">
        <f t="shared" si="13"/>
        <v>0.37407804839740305</v>
      </c>
      <c r="AD32" s="77">
        <v>68247057</v>
      </c>
      <c r="AE32" s="78">
        <v>25016866</v>
      </c>
      <c r="AF32" s="78">
        <f t="shared" si="14"/>
        <v>93263923</v>
      </c>
      <c r="AG32" s="78">
        <v>402280147</v>
      </c>
      <c r="AH32" s="78">
        <v>407652619</v>
      </c>
      <c r="AI32" s="79">
        <v>177329589</v>
      </c>
      <c r="AJ32" s="114">
        <f t="shared" si="15"/>
        <v>0.44081118673748521</v>
      </c>
      <c r="AK32" s="115">
        <f t="shared" si="16"/>
        <v>-2.426764741603249E-2</v>
      </c>
    </row>
    <row r="33" spans="1:37" ht="13" x14ac:dyDescent="0.3">
      <c r="A33" s="55" t="s">
        <v>101</v>
      </c>
      <c r="B33" s="56" t="s">
        <v>285</v>
      </c>
      <c r="C33" s="57" t="s">
        <v>286</v>
      </c>
      <c r="D33" s="77">
        <v>335856990</v>
      </c>
      <c r="E33" s="78">
        <v>82351927</v>
      </c>
      <c r="F33" s="79">
        <f t="shared" si="0"/>
        <v>418208917</v>
      </c>
      <c r="G33" s="77">
        <v>335856990</v>
      </c>
      <c r="H33" s="78">
        <v>82351927</v>
      </c>
      <c r="I33" s="79">
        <f t="shared" si="1"/>
        <v>418208917</v>
      </c>
      <c r="J33" s="77">
        <v>59259578</v>
      </c>
      <c r="K33" s="78">
        <v>15103673</v>
      </c>
      <c r="L33" s="78">
        <f t="shared" si="2"/>
        <v>74363251</v>
      </c>
      <c r="M33" s="95">
        <f t="shared" si="3"/>
        <v>0.17781364284014059</v>
      </c>
      <c r="N33" s="77">
        <v>70592321</v>
      </c>
      <c r="O33" s="78">
        <v>19387656</v>
      </c>
      <c r="P33" s="78">
        <f t="shared" si="4"/>
        <v>89979977</v>
      </c>
      <c r="Q33" s="95">
        <f t="shared" si="5"/>
        <v>0.21515556780918663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129851899</v>
      </c>
      <c r="AA33" s="78">
        <f t="shared" si="11"/>
        <v>34491329</v>
      </c>
      <c r="AB33" s="78">
        <f t="shared" si="12"/>
        <v>164343228</v>
      </c>
      <c r="AC33" s="95">
        <f t="shared" si="13"/>
        <v>0.39296921064932722</v>
      </c>
      <c r="AD33" s="77">
        <v>79286649</v>
      </c>
      <c r="AE33" s="78">
        <v>17327834</v>
      </c>
      <c r="AF33" s="78">
        <f t="shared" si="14"/>
        <v>96614483</v>
      </c>
      <c r="AG33" s="78">
        <v>364906857</v>
      </c>
      <c r="AH33" s="78">
        <v>424515065</v>
      </c>
      <c r="AI33" s="79">
        <v>160835944</v>
      </c>
      <c r="AJ33" s="114">
        <f t="shared" si="15"/>
        <v>0.44075889755067005</v>
      </c>
      <c r="AK33" s="115">
        <f t="shared" si="16"/>
        <v>-6.8669890827858571E-2</v>
      </c>
    </row>
    <row r="34" spans="1:37" ht="13" x14ac:dyDescent="0.3">
      <c r="A34" s="55" t="s">
        <v>101</v>
      </c>
      <c r="B34" s="56" t="s">
        <v>287</v>
      </c>
      <c r="C34" s="57" t="s">
        <v>288</v>
      </c>
      <c r="D34" s="77">
        <v>451362459</v>
      </c>
      <c r="E34" s="78">
        <v>64618156</v>
      </c>
      <c r="F34" s="79">
        <f t="shared" si="0"/>
        <v>515980615</v>
      </c>
      <c r="G34" s="77">
        <v>451362459</v>
      </c>
      <c r="H34" s="78">
        <v>64618156</v>
      </c>
      <c r="I34" s="79">
        <f t="shared" si="1"/>
        <v>515980615</v>
      </c>
      <c r="J34" s="77">
        <v>124371214</v>
      </c>
      <c r="K34" s="78">
        <v>14809707</v>
      </c>
      <c r="L34" s="78">
        <f t="shared" si="2"/>
        <v>139180921</v>
      </c>
      <c r="M34" s="95">
        <f t="shared" si="3"/>
        <v>0.26974060062314548</v>
      </c>
      <c r="N34" s="77">
        <v>107720860</v>
      </c>
      <c r="O34" s="78">
        <v>16875374</v>
      </c>
      <c r="P34" s="78">
        <f t="shared" si="4"/>
        <v>124596234</v>
      </c>
      <c r="Q34" s="95">
        <f t="shared" si="5"/>
        <v>0.24147464144558997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232092074</v>
      </c>
      <c r="AA34" s="78">
        <f t="shared" si="11"/>
        <v>31685081</v>
      </c>
      <c r="AB34" s="78">
        <f t="shared" si="12"/>
        <v>263777155</v>
      </c>
      <c r="AC34" s="95">
        <f t="shared" si="13"/>
        <v>0.51121524206873548</v>
      </c>
      <c r="AD34" s="77">
        <v>108842802</v>
      </c>
      <c r="AE34" s="78">
        <v>10610921</v>
      </c>
      <c r="AF34" s="78">
        <f t="shared" si="14"/>
        <v>119453723</v>
      </c>
      <c r="AG34" s="78">
        <v>541307272</v>
      </c>
      <c r="AH34" s="78">
        <v>531553835</v>
      </c>
      <c r="AI34" s="79">
        <v>240797649</v>
      </c>
      <c r="AJ34" s="114">
        <f t="shared" si="15"/>
        <v>0.44484465931948536</v>
      </c>
      <c r="AK34" s="115">
        <f t="shared" si="16"/>
        <v>4.3050236282715204E-2</v>
      </c>
    </row>
    <row r="35" spans="1:37" ht="13" x14ac:dyDescent="0.3">
      <c r="A35" s="55" t="s">
        <v>116</v>
      </c>
      <c r="B35" s="56" t="s">
        <v>289</v>
      </c>
      <c r="C35" s="57" t="s">
        <v>290</v>
      </c>
      <c r="D35" s="77">
        <v>656222312</v>
      </c>
      <c r="E35" s="78">
        <v>244964495</v>
      </c>
      <c r="F35" s="79">
        <f t="shared" si="0"/>
        <v>901186807</v>
      </c>
      <c r="G35" s="77">
        <v>656222312</v>
      </c>
      <c r="H35" s="78">
        <v>244964495</v>
      </c>
      <c r="I35" s="79">
        <f t="shared" si="1"/>
        <v>901186807</v>
      </c>
      <c r="J35" s="77">
        <v>147136392</v>
      </c>
      <c r="K35" s="78">
        <v>34749171</v>
      </c>
      <c r="L35" s="78">
        <f t="shared" si="2"/>
        <v>181885563</v>
      </c>
      <c r="M35" s="95">
        <f t="shared" si="3"/>
        <v>0.20182892335661989</v>
      </c>
      <c r="N35" s="77">
        <v>193270200</v>
      </c>
      <c r="O35" s="78">
        <v>111371889</v>
      </c>
      <c r="P35" s="78">
        <f t="shared" si="4"/>
        <v>304642089</v>
      </c>
      <c r="Q35" s="95">
        <f t="shared" si="5"/>
        <v>0.33804543811969051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340406592</v>
      </c>
      <c r="AA35" s="78">
        <f t="shared" si="11"/>
        <v>146121060</v>
      </c>
      <c r="AB35" s="78">
        <f t="shared" si="12"/>
        <v>486527652</v>
      </c>
      <c r="AC35" s="95">
        <f t="shared" si="13"/>
        <v>0.5398743614763104</v>
      </c>
      <c r="AD35" s="77">
        <v>189435297</v>
      </c>
      <c r="AE35" s="78">
        <v>50806207</v>
      </c>
      <c r="AF35" s="78">
        <f t="shared" si="14"/>
        <v>240241504</v>
      </c>
      <c r="AG35" s="78">
        <v>949446978</v>
      </c>
      <c r="AH35" s="78">
        <v>909846046</v>
      </c>
      <c r="AI35" s="79">
        <v>401123891</v>
      </c>
      <c r="AJ35" s="114">
        <f t="shared" si="15"/>
        <v>0.42248161329131112</v>
      </c>
      <c r="AK35" s="115">
        <f t="shared" si="16"/>
        <v>0.26806602492798248</v>
      </c>
    </row>
    <row r="36" spans="1:37" ht="14" x14ac:dyDescent="0.3">
      <c r="A36" s="58" t="s">
        <v>0</v>
      </c>
      <c r="B36" s="59" t="s">
        <v>291</v>
      </c>
      <c r="C36" s="60" t="s">
        <v>0</v>
      </c>
      <c r="D36" s="80">
        <f>SUM(D31:D35)</f>
        <v>2262711144</v>
      </c>
      <c r="E36" s="81">
        <f>SUM(E31:E35)</f>
        <v>491305787</v>
      </c>
      <c r="F36" s="82">
        <f t="shared" si="0"/>
        <v>2754016931</v>
      </c>
      <c r="G36" s="80">
        <f>SUM(G31:G35)</f>
        <v>2262711144</v>
      </c>
      <c r="H36" s="81">
        <f>SUM(H31:H35)</f>
        <v>491305787</v>
      </c>
      <c r="I36" s="82">
        <f t="shared" si="1"/>
        <v>2754016931</v>
      </c>
      <c r="J36" s="80">
        <f>SUM(J31:J35)</f>
        <v>530126607</v>
      </c>
      <c r="K36" s="81">
        <f>SUM(K31:K35)</f>
        <v>81119620</v>
      </c>
      <c r="L36" s="81">
        <f t="shared" si="2"/>
        <v>611246227</v>
      </c>
      <c r="M36" s="96">
        <f t="shared" si="3"/>
        <v>0.22194715657686709</v>
      </c>
      <c r="N36" s="80">
        <f>SUM(N31:N35)</f>
        <v>574013950</v>
      </c>
      <c r="O36" s="81">
        <f>SUM(O31:O35)</f>
        <v>185162953</v>
      </c>
      <c r="P36" s="81">
        <f t="shared" si="4"/>
        <v>759176903</v>
      </c>
      <c r="Q36" s="96">
        <f t="shared" si="5"/>
        <v>0.27566166876263115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1104140557</v>
      </c>
      <c r="AA36" s="81">
        <f t="shared" si="11"/>
        <v>266282573</v>
      </c>
      <c r="AB36" s="81">
        <f t="shared" si="12"/>
        <v>1370423130</v>
      </c>
      <c r="AC36" s="96">
        <f t="shared" si="13"/>
        <v>0.49760882533949824</v>
      </c>
      <c r="AD36" s="80">
        <f>SUM(AD31:AD35)</f>
        <v>567330945</v>
      </c>
      <c r="AE36" s="81">
        <f>SUM(AE31:AE35)</f>
        <v>111856000</v>
      </c>
      <c r="AF36" s="81">
        <f t="shared" si="14"/>
        <v>679186945</v>
      </c>
      <c r="AG36" s="81">
        <f>SUM(AG31:AG35)</f>
        <v>2745703628</v>
      </c>
      <c r="AH36" s="81">
        <f>SUM(AH31:AH35)</f>
        <v>2775717978</v>
      </c>
      <c r="AI36" s="82">
        <f>SUM(AI31:AI35)</f>
        <v>1220500731</v>
      </c>
      <c r="AJ36" s="116">
        <f t="shared" si="15"/>
        <v>0.44451291776491764</v>
      </c>
      <c r="AK36" s="117">
        <f t="shared" si="16"/>
        <v>0.11777310884560666</v>
      </c>
    </row>
    <row r="37" spans="1:37" ht="13" x14ac:dyDescent="0.3">
      <c r="A37" s="55" t="s">
        <v>101</v>
      </c>
      <c r="B37" s="56" t="s">
        <v>69</v>
      </c>
      <c r="C37" s="57" t="s">
        <v>70</v>
      </c>
      <c r="D37" s="77">
        <v>2849756239</v>
      </c>
      <c r="E37" s="78">
        <v>235557737</v>
      </c>
      <c r="F37" s="79">
        <f t="shared" si="0"/>
        <v>3085313976</v>
      </c>
      <c r="G37" s="77">
        <v>2849756239</v>
      </c>
      <c r="H37" s="78">
        <v>235557737</v>
      </c>
      <c r="I37" s="79">
        <f t="shared" si="1"/>
        <v>3085313976</v>
      </c>
      <c r="J37" s="77">
        <v>658816994</v>
      </c>
      <c r="K37" s="78">
        <v>24895941</v>
      </c>
      <c r="L37" s="78">
        <f t="shared" si="2"/>
        <v>683712935</v>
      </c>
      <c r="M37" s="95">
        <f t="shared" si="3"/>
        <v>0.2216023848199753</v>
      </c>
      <c r="N37" s="77">
        <v>782135067</v>
      </c>
      <c r="O37" s="78">
        <v>48053756</v>
      </c>
      <c r="P37" s="78">
        <f t="shared" si="4"/>
        <v>830188823</v>
      </c>
      <c r="Q37" s="95">
        <f t="shared" si="5"/>
        <v>0.26907758155502548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1440952061</v>
      </c>
      <c r="AA37" s="78">
        <f t="shared" si="11"/>
        <v>72949697</v>
      </c>
      <c r="AB37" s="78">
        <f t="shared" si="12"/>
        <v>1513901758</v>
      </c>
      <c r="AC37" s="95">
        <f t="shared" si="13"/>
        <v>0.49067996637500078</v>
      </c>
      <c r="AD37" s="77">
        <v>709691100</v>
      </c>
      <c r="AE37" s="78">
        <v>41148079</v>
      </c>
      <c r="AF37" s="78">
        <f t="shared" si="14"/>
        <v>750839179</v>
      </c>
      <c r="AG37" s="78">
        <v>2790945899</v>
      </c>
      <c r="AH37" s="78">
        <v>2832711146</v>
      </c>
      <c r="AI37" s="79">
        <v>1406080842</v>
      </c>
      <c r="AJ37" s="114">
        <f t="shared" si="15"/>
        <v>0.50380082340678867</v>
      </c>
      <c r="AK37" s="115">
        <f t="shared" si="16"/>
        <v>0.10568127798775939</v>
      </c>
    </row>
    <row r="38" spans="1:37" ht="13" x14ac:dyDescent="0.3">
      <c r="A38" s="55" t="s">
        <v>101</v>
      </c>
      <c r="B38" s="56" t="s">
        <v>292</v>
      </c>
      <c r="C38" s="57" t="s">
        <v>293</v>
      </c>
      <c r="D38" s="77">
        <v>136172348</v>
      </c>
      <c r="E38" s="78">
        <v>26346958</v>
      </c>
      <c r="F38" s="79">
        <f t="shared" si="0"/>
        <v>162519306</v>
      </c>
      <c r="G38" s="77">
        <v>136172348</v>
      </c>
      <c r="H38" s="78">
        <v>26346958</v>
      </c>
      <c r="I38" s="79">
        <f t="shared" si="1"/>
        <v>162519306</v>
      </c>
      <c r="J38" s="77">
        <v>26256006</v>
      </c>
      <c r="K38" s="78">
        <v>6204748</v>
      </c>
      <c r="L38" s="78">
        <f t="shared" si="2"/>
        <v>32460754</v>
      </c>
      <c r="M38" s="95">
        <f t="shared" si="3"/>
        <v>0.19973475643564464</v>
      </c>
      <c r="N38" s="77">
        <v>36699504</v>
      </c>
      <c r="O38" s="78">
        <v>8130159</v>
      </c>
      <c r="P38" s="78">
        <f t="shared" si="4"/>
        <v>44829663</v>
      </c>
      <c r="Q38" s="95">
        <f t="shared" si="5"/>
        <v>0.2758420774944732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62955510</v>
      </c>
      <c r="AA38" s="78">
        <f t="shared" si="11"/>
        <v>14334907</v>
      </c>
      <c r="AB38" s="78">
        <f t="shared" si="12"/>
        <v>77290417</v>
      </c>
      <c r="AC38" s="95">
        <f t="shared" si="13"/>
        <v>0.47557683393011779</v>
      </c>
      <c r="AD38" s="77">
        <v>35495265</v>
      </c>
      <c r="AE38" s="78">
        <v>16172959</v>
      </c>
      <c r="AF38" s="78">
        <f t="shared" si="14"/>
        <v>51668224</v>
      </c>
      <c r="AG38" s="78">
        <v>153250089</v>
      </c>
      <c r="AH38" s="78">
        <v>190684900</v>
      </c>
      <c r="AI38" s="79">
        <v>111780141</v>
      </c>
      <c r="AJ38" s="114">
        <f t="shared" si="15"/>
        <v>0.72939690756068665</v>
      </c>
      <c r="AK38" s="115">
        <f t="shared" si="16"/>
        <v>-0.13235525571771156</v>
      </c>
    </row>
    <row r="39" spans="1:37" ht="13" x14ac:dyDescent="0.3">
      <c r="A39" s="55" t="s">
        <v>101</v>
      </c>
      <c r="B39" s="56" t="s">
        <v>294</v>
      </c>
      <c r="C39" s="57" t="s">
        <v>295</v>
      </c>
      <c r="D39" s="77">
        <v>155684823</v>
      </c>
      <c r="E39" s="78">
        <v>86900504</v>
      </c>
      <c r="F39" s="79">
        <f t="shared" si="0"/>
        <v>242585327</v>
      </c>
      <c r="G39" s="77">
        <v>155684823</v>
      </c>
      <c r="H39" s="78">
        <v>86900504</v>
      </c>
      <c r="I39" s="79">
        <f t="shared" si="1"/>
        <v>242585327</v>
      </c>
      <c r="J39" s="77">
        <v>28069237</v>
      </c>
      <c r="K39" s="78">
        <v>7058379</v>
      </c>
      <c r="L39" s="78">
        <f t="shared" si="2"/>
        <v>35127616</v>
      </c>
      <c r="M39" s="95">
        <f t="shared" si="3"/>
        <v>0.14480519672980879</v>
      </c>
      <c r="N39" s="77">
        <v>40023175</v>
      </c>
      <c r="O39" s="78">
        <v>10163927</v>
      </c>
      <c r="P39" s="78">
        <f t="shared" si="4"/>
        <v>50187102</v>
      </c>
      <c r="Q39" s="95">
        <f t="shared" si="5"/>
        <v>0.20688432651988056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68092412</v>
      </c>
      <c r="AA39" s="78">
        <f t="shared" si="11"/>
        <v>17222306</v>
      </c>
      <c r="AB39" s="78">
        <f t="shared" si="12"/>
        <v>85314718</v>
      </c>
      <c r="AC39" s="95">
        <f t="shared" si="13"/>
        <v>0.35168952324968938</v>
      </c>
      <c r="AD39" s="77">
        <v>34089853</v>
      </c>
      <c r="AE39" s="78">
        <v>13443880</v>
      </c>
      <c r="AF39" s="78">
        <f t="shared" si="14"/>
        <v>47533733</v>
      </c>
      <c r="AG39" s="78">
        <v>216076984</v>
      </c>
      <c r="AH39" s="78">
        <v>261766837</v>
      </c>
      <c r="AI39" s="79">
        <v>87002438</v>
      </c>
      <c r="AJ39" s="114">
        <f t="shared" si="15"/>
        <v>0.40264555895504356</v>
      </c>
      <c r="AK39" s="115">
        <f t="shared" si="16"/>
        <v>5.5820757860528314E-2</v>
      </c>
    </row>
    <row r="40" spans="1:37" ht="13" x14ac:dyDescent="0.3">
      <c r="A40" s="55" t="s">
        <v>116</v>
      </c>
      <c r="B40" s="56" t="s">
        <v>296</v>
      </c>
      <c r="C40" s="57" t="s">
        <v>297</v>
      </c>
      <c r="D40" s="77">
        <v>304148885</v>
      </c>
      <c r="E40" s="78">
        <v>126845781</v>
      </c>
      <c r="F40" s="79">
        <f t="shared" si="0"/>
        <v>430994666</v>
      </c>
      <c r="G40" s="77">
        <v>304148885</v>
      </c>
      <c r="H40" s="78">
        <v>126845781</v>
      </c>
      <c r="I40" s="79">
        <f t="shared" si="1"/>
        <v>430994666</v>
      </c>
      <c r="J40" s="77">
        <v>70328291</v>
      </c>
      <c r="K40" s="78">
        <v>39213276</v>
      </c>
      <c r="L40" s="78">
        <f t="shared" si="2"/>
        <v>109541567</v>
      </c>
      <c r="M40" s="95">
        <f t="shared" si="3"/>
        <v>0.25415991343150407</v>
      </c>
      <c r="N40" s="77">
        <v>103703733</v>
      </c>
      <c r="O40" s="78">
        <v>36248185</v>
      </c>
      <c r="P40" s="78">
        <f t="shared" si="4"/>
        <v>139951918</v>
      </c>
      <c r="Q40" s="95">
        <f t="shared" si="5"/>
        <v>0.32471844558744495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174032024</v>
      </c>
      <c r="AA40" s="78">
        <f t="shared" si="11"/>
        <v>75461461</v>
      </c>
      <c r="AB40" s="78">
        <f t="shared" si="12"/>
        <v>249493485</v>
      </c>
      <c r="AC40" s="95">
        <f t="shared" si="13"/>
        <v>0.57887835901894902</v>
      </c>
      <c r="AD40" s="77">
        <v>94461705</v>
      </c>
      <c r="AE40" s="78">
        <v>29508472</v>
      </c>
      <c r="AF40" s="78">
        <f t="shared" si="14"/>
        <v>123970177</v>
      </c>
      <c r="AG40" s="78">
        <v>369881752</v>
      </c>
      <c r="AH40" s="78">
        <v>410225332</v>
      </c>
      <c r="AI40" s="79">
        <v>222707595</v>
      </c>
      <c r="AJ40" s="114">
        <f t="shared" si="15"/>
        <v>0.60210484511817708</v>
      </c>
      <c r="AK40" s="115">
        <f t="shared" si="16"/>
        <v>0.1289160134053855</v>
      </c>
    </row>
    <row r="41" spans="1:37" ht="14" x14ac:dyDescent="0.3">
      <c r="A41" s="58" t="s">
        <v>0</v>
      </c>
      <c r="B41" s="59" t="s">
        <v>298</v>
      </c>
      <c r="C41" s="60" t="s">
        <v>0</v>
      </c>
      <c r="D41" s="80">
        <f>SUM(D37:D40)</f>
        <v>3445762295</v>
      </c>
      <c r="E41" s="81">
        <f>SUM(E37:E40)</f>
        <v>475650980</v>
      </c>
      <c r="F41" s="82">
        <f t="shared" si="0"/>
        <v>3921413275</v>
      </c>
      <c r="G41" s="80">
        <f>SUM(G37:G40)</f>
        <v>3445762295</v>
      </c>
      <c r="H41" s="81">
        <f>SUM(H37:H40)</f>
        <v>475650980</v>
      </c>
      <c r="I41" s="82">
        <f t="shared" si="1"/>
        <v>3921413275</v>
      </c>
      <c r="J41" s="80">
        <f>SUM(J37:J40)</f>
        <v>783470528</v>
      </c>
      <c r="K41" s="81">
        <f>SUM(K37:K40)</f>
        <v>77372344</v>
      </c>
      <c r="L41" s="81">
        <f t="shared" si="2"/>
        <v>860842872</v>
      </c>
      <c r="M41" s="96">
        <f t="shared" si="3"/>
        <v>0.21952362876111292</v>
      </c>
      <c r="N41" s="80">
        <f>SUM(N37:N40)</f>
        <v>962561479</v>
      </c>
      <c r="O41" s="81">
        <f>SUM(O37:O40)</f>
        <v>102596027</v>
      </c>
      <c r="P41" s="81">
        <f t="shared" si="4"/>
        <v>1065157506</v>
      </c>
      <c r="Q41" s="96">
        <f t="shared" si="5"/>
        <v>0.27162592445704414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1746032007</v>
      </c>
      <c r="AA41" s="81">
        <f t="shared" si="11"/>
        <v>179968371</v>
      </c>
      <c r="AB41" s="81">
        <f t="shared" si="12"/>
        <v>1926000378</v>
      </c>
      <c r="AC41" s="96">
        <f t="shared" si="13"/>
        <v>0.49114955321815706</v>
      </c>
      <c r="AD41" s="80">
        <f>SUM(AD37:AD40)</f>
        <v>873737923</v>
      </c>
      <c r="AE41" s="81">
        <f>SUM(AE37:AE40)</f>
        <v>100273390</v>
      </c>
      <c r="AF41" s="81">
        <f t="shared" si="14"/>
        <v>974011313</v>
      </c>
      <c r="AG41" s="81">
        <f>SUM(AG37:AG40)</f>
        <v>3530154724</v>
      </c>
      <c r="AH41" s="81">
        <f>SUM(AH37:AH40)</f>
        <v>3695388215</v>
      </c>
      <c r="AI41" s="82">
        <f>SUM(AI37:AI40)</f>
        <v>1827571016</v>
      </c>
      <c r="AJ41" s="116">
        <f t="shared" si="15"/>
        <v>0.51770280876788</v>
      </c>
      <c r="AK41" s="117">
        <f t="shared" si="16"/>
        <v>9.3578166683983888E-2</v>
      </c>
    </row>
    <row r="42" spans="1:37" ht="13" x14ac:dyDescent="0.3">
      <c r="A42" s="55" t="s">
        <v>101</v>
      </c>
      <c r="B42" s="56" t="s">
        <v>299</v>
      </c>
      <c r="C42" s="57" t="s">
        <v>300</v>
      </c>
      <c r="D42" s="77">
        <v>226057033</v>
      </c>
      <c r="E42" s="78">
        <v>18142965</v>
      </c>
      <c r="F42" s="79">
        <f t="shared" ref="F42:F74" si="17">$D42      +$E42</f>
        <v>244199998</v>
      </c>
      <c r="G42" s="77">
        <v>226057033</v>
      </c>
      <c r="H42" s="78">
        <v>18142965</v>
      </c>
      <c r="I42" s="79">
        <f t="shared" ref="I42:I74" si="18">$G42      +$H42</f>
        <v>244199998</v>
      </c>
      <c r="J42" s="77">
        <v>52757024</v>
      </c>
      <c r="K42" s="78">
        <v>4324023</v>
      </c>
      <c r="L42" s="78">
        <f t="shared" ref="L42:L74" si="19">$J42      +$K42</f>
        <v>57081047</v>
      </c>
      <c r="M42" s="95">
        <f t="shared" ref="M42:M74" si="20">IF(($F42      =0),0,($L42      /$F42      ))</f>
        <v>0.23374712312651205</v>
      </c>
      <c r="N42" s="77">
        <v>44024910</v>
      </c>
      <c r="O42" s="78">
        <v>2535353</v>
      </c>
      <c r="P42" s="78">
        <f t="shared" ref="P42:P74" si="21">$N42      +$O42</f>
        <v>46560263</v>
      </c>
      <c r="Q42" s="95">
        <f t="shared" ref="Q42:Q74" si="22">IF(($F42      =0),0,($P42      /$F42      ))</f>
        <v>0.19066446921101121</v>
      </c>
      <c r="R42" s="77">
        <v>0</v>
      </c>
      <c r="S42" s="78">
        <v>0</v>
      </c>
      <c r="T42" s="78">
        <f t="shared" ref="T42:T74" si="23">$R42      +$S42</f>
        <v>0</v>
      </c>
      <c r="U42" s="95">
        <f t="shared" ref="U42:U74" si="24">IF(($I42      =0),0,($T42      /$I42      ))</f>
        <v>0</v>
      </c>
      <c r="V42" s="77">
        <v>0</v>
      </c>
      <c r="W42" s="78">
        <v>0</v>
      </c>
      <c r="X42" s="78">
        <f t="shared" ref="X42:X74" si="25">$V42      +$W42</f>
        <v>0</v>
      </c>
      <c r="Y42" s="95">
        <f t="shared" ref="Y42:Y74" si="26">IF(($I42      =0),0,($X42      /$I42      ))</f>
        <v>0</v>
      </c>
      <c r="Z42" s="77">
        <f t="shared" ref="Z42:Z74" si="27">$J42      +$N42</f>
        <v>96781934</v>
      </c>
      <c r="AA42" s="78">
        <f t="shared" ref="AA42:AA74" si="28">$K42      +$O42</f>
        <v>6859376</v>
      </c>
      <c r="AB42" s="78">
        <f t="shared" ref="AB42:AB74" si="29">$Z42      +$AA42</f>
        <v>103641310</v>
      </c>
      <c r="AC42" s="95">
        <f t="shared" ref="AC42:AC74" si="30">IF(($F42      =0),0,($AB42      /$F42      ))</f>
        <v>0.42441159233752329</v>
      </c>
      <c r="AD42" s="77">
        <v>44158684</v>
      </c>
      <c r="AE42" s="78">
        <v>6491261</v>
      </c>
      <c r="AF42" s="78">
        <f t="shared" ref="AF42:AF74" si="31">$AD42      +$AE42</f>
        <v>50649945</v>
      </c>
      <c r="AG42" s="78">
        <v>261701560</v>
      </c>
      <c r="AH42" s="78">
        <v>260273960</v>
      </c>
      <c r="AI42" s="79">
        <v>111330555</v>
      </c>
      <c r="AJ42" s="114">
        <f t="shared" ref="AJ42:AJ74" si="32">IF(($AG42      =0),0,($AI42      /$AG42      ))</f>
        <v>0.42541036056491216</v>
      </c>
      <c r="AK42" s="115">
        <f t="shared" ref="AK42:AK74" si="33">IF(($AF42      =0),0,(($P42      /$AF42      )-1))</f>
        <v>-8.0744056089300797E-2</v>
      </c>
    </row>
    <row r="43" spans="1:37" ht="13" x14ac:dyDescent="0.3">
      <c r="A43" s="55" t="s">
        <v>101</v>
      </c>
      <c r="B43" s="56" t="s">
        <v>301</v>
      </c>
      <c r="C43" s="57" t="s">
        <v>302</v>
      </c>
      <c r="D43" s="77">
        <v>380390264</v>
      </c>
      <c r="E43" s="78">
        <v>55753667</v>
      </c>
      <c r="F43" s="79">
        <f t="shared" si="17"/>
        <v>436143931</v>
      </c>
      <c r="G43" s="77">
        <v>380390264</v>
      </c>
      <c r="H43" s="78">
        <v>55753667</v>
      </c>
      <c r="I43" s="79">
        <f t="shared" si="18"/>
        <v>436143931</v>
      </c>
      <c r="J43" s="77">
        <v>93469167</v>
      </c>
      <c r="K43" s="78">
        <v>13082573</v>
      </c>
      <c r="L43" s="78">
        <f t="shared" si="19"/>
        <v>106551740</v>
      </c>
      <c r="M43" s="95">
        <f t="shared" si="20"/>
        <v>0.24430407584875921</v>
      </c>
      <c r="N43" s="77">
        <v>93935149</v>
      </c>
      <c r="O43" s="78">
        <v>18878090</v>
      </c>
      <c r="P43" s="78">
        <f t="shared" si="21"/>
        <v>112813239</v>
      </c>
      <c r="Q43" s="95">
        <f t="shared" si="22"/>
        <v>0.25866057276399429</v>
      </c>
      <c r="R43" s="77">
        <v>0</v>
      </c>
      <c r="S43" s="78">
        <v>0</v>
      </c>
      <c r="T43" s="78">
        <f t="shared" si="23"/>
        <v>0</v>
      </c>
      <c r="U43" s="95">
        <f t="shared" si="24"/>
        <v>0</v>
      </c>
      <c r="V43" s="77">
        <v>0</v>
      </c>
      <c r="W43" s="78">
        <v>0</v>
      </c>
      <c r="X43" s="78">
        <f t="shared" si="25"/>
        <v>0</v>
      </c>
      <c r="Y43" s="95">
        <f t="shared" si="26"/>
        <v>0</v>
      </c>
      <c r="Z43" s="77">
        <f t="shared" si="27"/>
        <v>187404316</v>
      </c>
      <c r="AA43" s="78">
        <f t="shared" si="28"/>
        <v>31960663</v>
      </c>
      <c r="AB43" s="78">
        <f t="shared" si="29"/>
        <v>219364979</v>
      </c>
      <c r="AC43" s="95">
        <f t="shared" si="30"/>
        <v>0.50296464861275347</v>
      </c>
      <c r="AD43" s="77">
        <v>94274865</v>
      </c>
      <c r="AE43" s="78">
        <v>20755900</v>
      </c>
      <c r="AF43" s="78">
        <f t="shared" si="31"/>
        <v>115030765</v>
      </c>
      <c r="AG43" s="78">
        <v>387063486</v>
      </c>
      <c r="AH43" s="78">
        <v>414466464</v>
      </c>
      <c r="AI43" s="79">
        <v>207842248</v>
      </c>
      <c r="AJ43" s="114">
        <f t="shared" si="32"/>
        <v>0.53697198397060886</v>
      </c>
      <c r="AK43" s="115">
        <f t="shared" si="33"/>
        <v>-1.9277677584774833E-2</v>
      </c>
    </row>
    <row r="44" spans="1:37" ht="13" x14ac:dyDescent="0.3">
      <c r="A44" s="55" t="s">
        <v>101</v>
      </c>
      <c r="B44" s="56" t="s">
        <v>303</v>
      </c>
      <c r="C44" s="57" t="s">
        <v>304</v>
      </c>
      <c r="D44" s="77">
        <v>1166197505</v>
      </c>
      <c r="E44" s="78">
        <v>78002288</v>
      </c>
      <c r="F44" s="79">
        <f t="shared" si="17"/>
        <v>1244199793</v>
      </c>
      <c r="G44" s="77">
        <v>1166197505</v>
      </c>
      <c r="H44" s="78">
        <v>78002288</v>
      </c>
      <c r="I44" s="79">
        <f t="shared" si="18"/>
        <v>1244199793</v>
      </c>
      <c r="J44" s="77">
        <v>268971480</v>
      </c>
      <c r="K44" s="78">
        <v>9635634</v>
      </c>
      <c r="L44" s="78">
        <f t="shared" si="19"/>
        <v>278607114</v>
      </c>
      <c r="M44" s="95">
        <f t="shared" si="20"/>
        <v>0.22392473907122729</v>
      </c>
      <c r="N44" s="77">
        <v>300564190</v>
      </c>
      <c r="O44" s="78">
        <v>27477483</v>
      </c>
      <c r="P44" s="78">
        <f t="shared" si="21"/>
        <v>328041673</v>
      </c>
      <c r="Q44" s="95">
        <f t="shared" si="22"/>
        <v>0.26365674937867473</v>
      </c>
      <c r="R44" s="77">
        <v>0</v>
      </c>
      <c r="S44" s="78">
        <v>0</v>
      </c>
      <c r="T44" s="78">
        <f t="shared" si="23"/>
        <v>0</v>
      </c>
      <c r="U44" s="95">
        <f t="shared" si="24"/>
        <v>0</v>
      </c>
      <c r="V44" s="77">
        <v>0</v>
      </c>
      <c r="W44" s="78">
        <v>0</v>
      </c>
      <c r="X44" s="78">
        <f t="shared" si="25"/>
        <v>0</v>
      </c>
      <c r="Y44" s="95">
        <f t="shared" si="26"/>
        <v>0</v>
      </c>
      <c r="Z44" s="77">
        <f t="shared" si="27"/>
        <v>569535670</v>
      </c>
      <c r="AA44" s="78">
        <f t="shared" si="28"/>
        <v>37113117</v>
      </c>
      <c r="AB44" s="78">
        <f t="shared" si="29"/>
        <v>606648787</v>
      </c>
      <c r="AC44" s="95">
        <f t="shared" si="30"/>
        <v>0.48758148844990201</v>
      </c>
      <c r="AD44" s="77">
        <v>261555774</v>
      </c>
      <c r="AE44" s="78">
        <v>10838285</v>
      </c>
      <c r="AF44" s="78">
        <f t="shared" si="31"/>
        <v>272394059</v>
      </c>
      <c r="AG44" s="78">
        <v>930693010</v>
      </c>
      <c r="AH44" s="78">
        <v>1063655783</v>
      </c>
      <c r="AI44" s="79">
        <v>524871645</v>
      </c>
      <c r="AJ44" s="114">
        <f t="shared" si="32"/>
        <v>0.5639578672671024</v>
      </c>
      <c r="AK44" s="115">
        <f t="shared" si="33"/>
        <v>0.20429085055779428</v>
      </c>
    </row>
    <row r="45" spans="1:37" ht="13" x14ac:dyDescent="0.3">
      <c r="A45" s="55" t="s">
        <v>101</v>
      </c>
      <c r="B45" s="56" t="s">
        <v>305</v>
      </c>
      <c r="C45" s="57" t="s">
        <v>306</v>
      </c>
      <c r="D45" s="77">
        <v>219057901</v>
      </c>
      <c r="E45" s="78">
        <v>43191305</v>
      </c>
      <c r="F45" s="79">
        <f t="shared" si="17"/>
        <v>262249206</v>
      </c>
      <c r="G45" s="77">
        <v>219057901</v>
      </c>
      <c r="H45" s="78">
        <v>43191305</v>
      </c>
      <c r="I45" s="79">
        <f t="shared" si="18"/>
        <v>262249206</v>
      </c>
      <c r="J45" s="77">
        <v>56388187</v>
      </c>
      <c r="K45" s="78">
        <v>-105194656</v>
      </c>
      <c r="L45" s="78">
        <f t="shared" si="19"/>
        <v>-48806469</v>
      </c>
      <c r="M45" s="95">
        <f t="shared" si="20"/>
        <v>-0.18610721360963817</v>
      </c>
      <c r="N45" s="77">
        <v>56377131</v>
      </c>
      <c r="O45" s="78">
        <v>128124642</v>
      </c>
      <c r="P45" s="78">
        <f t="shared" si="21"/>
        <v>184501773</v>
      </c>
      <c r="Q45" s="95">
        <f t="shared" si="22"/>
        <v>0.70353605951432319</v>
      </c>
      <c r="R45" s="77">
        <v>0</v>
      </c>
      <c r="S45" s="78">
        <v>0</v>
      </c>
      <c r="T45" s="78">
        <f t="shared" si="23"/>
        <v>0</v>
      </c>
      <c r="U45" s="95">
        <f t="shared" si="24"/>
        <v>0</v>
      </c>
      <c r="V45" s="77">
        <v>0</v>
      </c>
      <c r="W45" s="78">
        <v>0</v>
      </c>
      <c r="X45" s="78">
        <f t="shared" si="25"/>
        <v>0</v>
      </c>
      <c r="Y45" s="95">
        <f t="shared" si="26"/>
        <v>0</v>
      </c>
      <c r="Z45" s="77">
        <f t="shared" si="27"/>
        <v>112765318</v>
      </c>
      <c r="AA45" s="78">
        <f t="shared" si="28"/>
        <v>22929986</v>
      </c>
      <c r="AB45" s="78">
        <f t="shared" si="29"/>
        <v>135695304</v>
      </c>
      <c r="AC45" s="95">
        <f t="shared" si="30"/>
        <v>0.51742884590468508</v>
      </c>
      <c r="AD45" s="77">
        <v>62639481</v>
      </c>
      <c r="AE45" s="78">
        <v>5749479</v>
      </c>
      <c r="AF45" s="78">
        <f t="shared" si="31"/>
        <v>68388960</v>
      </c>
      <c r="AG45" s="78">
        <v>256617540</v>
      </c>
      <c r="AH45" s="78">
        <v>240687527</v>
      </c>
      <c r="AI45" s="79">
        <v>132319403</v>
      </c>
      <c r="AJ45" s="114">
        <f t="shared" si="32"/>
        <v>0.51562883425661399</v>
      </c>
      <c r="AK45" s="115">
        <f t="shared" si="33"/>
        <v>1.6978297812980339</v>
      </c>
    </row>
    <row r="46" spans="1:37" ht="13" x14ac:dyDescent="0.3">
      <c r="A46" s="55" t="s">
        <v>101</v>
      </c>
      <c r="B46" s="56" t="s">
        <v>307</v>
      </c>
      <c r="C46" s="57" t="s">
        <v>308</v>
      </c>
      <c r="D46" s="77">
        <v>580064383</v>
      </c>
      <c r="E46" s="78">
        <v>52328981</v>
      </c>
      <c r="F46" s="79">
        <f t="shared" si="17"/>
        <v>632393364</v>
      </c>
      <c r="G46" s="77">
        <v>580064383</v>
      </c>
      <c r="H46" s="78">
        <v>52328981</v>
      </c>
      <c r="I46" s="79">
        <f t="shared" si="18"/>
        <v>632393364</v>
      </c>
      <c r="J46" s="77">
        <v>158709694</v>
      </c>
      <c r="K46" s="78">
        <v>19597251</v>
      </c>
      <c r="L46" s="78">
        <f t="shared" si="19"/>
        <v>178306945</v>
      </c>
      <c r="M46" s="95">
        <f t="shared" si="20"/>
        <v>0.28195574961789133</v>
      </c>
      <c r="N46" s="77">
        <v>108828050</v>
      </c>
      <c r="O46" s="78">
        <v>20173762</v>
      </c>
      <c r="P46" s="78">
        <f t="shared" si="21"/>
        <v>129001812</v>
      </c>
      <c r="Q46" s="95">
        <f t="shared" si="22"/>
        <v>0.20398982554788478</v>
      </c>
      <c r="R46" s="77">
        <v>0</v>
      </c>
      <c r="S46" s="78">
        <v>0</v>
      </c>
      <c r="T46" s="78">
        <f t="shared" si="23"/>
        <v>0</v>
      </c>
      <c r="U46" s="95">
        <f t="shared" si="24"/>
        <v>0</v>
      </c>
      <c r="V46" s="77">
        <v>0</v>
      </c>
      <c r="W46" s="78">
        <v>0</v>
      </c>
      <c r="X46" s="78">
        <f t="shared" si="25"/>
        <v>0</v>
      </c>
      <c r="Y46" s="95">
        <f t="shared" si="26"/>
        <v>0</v>
      </c>
      <c r="Z46" s="77">
        <f t="shared" si="27"/>
        <v>267537744</v>
      </c>
      <c r="AA46" s="78">
        <f t="shared" si="28"/>
        <v>39771013</v>
      </c>
      <c r="AB46" s="78">
        <f t="shared" si="29"/>
        <v>307308757</v>
      </c>
      <c r="AC46" s="95">
        <f t="shared" si="30"/>
        <v>0.48594557516577608</v>
      </c>
      <c r="AD46" s="77">
        <v>126993118</v>
      </c>
      <c r="AE46" s="78">
        <v>5588328</v>
      </c>
      <c r="AF46" s="78">
        <f t="shared" si="31"/>
        <v>132581446</v>
      </c>
      <c r="AG46" s="78">
        <v>550579981</v>
      </c>
      <c r="AH46" s="78">
        <v>701806707</v>
      </c>
      <c r="AI46" s="79">
        <v>318612802</v>
      </c>
      <c r="AJ46" s="114">
        <f t="shared" si="32"/>
        <v>0.5786857731756142</v>
      </c>
      <c r="AK46" s="115">
        <f t="shared" si="33"/>
        <v>-2.6999509418535128E-2</v>
      </c>
    </row>
    <row r="47" spans="1:37" ht="13" x14ac:dyDescent="0.3">
      <c r="A47" s="55" t="s">
        <v>116</v>
      </c>
      <c r="B47" s="56" t="s">
        <v>309</v>
      </c>
      <c r="C47" s="57" t="s">
        <v>310</v>
      </c>
      <c r="D47" s="77">
        <v>553766368</v>
      </c>
      <c r="E47" s="78">
        <v>742877267</v>
      </c>
      <c r="F47" s="79">
        <f t="shared" si="17"/>
        <v>1296643635</v>
      </c>
      <c r="G47" s="77">
        <v>553766368</v>
      </c>
      <c r="H47" s="78">
        <v>742877267</v>
      </c>
      <c r="I47" s="79">
        <f t="shared" si="18"/>
        <v>1296643635</v>
      </c>
      <c r="J47" s="77">
        <v>206581512</v>
      </c>
      <c r="K47" s="78">
        <v>121102433</v>
      </c>
      <c r="L47" s="78">
        <f t="shared" si="19"/>
        <v>327683945</v>
      </c>
      <c r="M47" s="95">
        <f t="shared" si="20"/>
        <v>0.25271704279796198</v>
      </c>
      <c r="N47" s="77">
        <v>236112951</v>
      </c>
      <c r="O47" s="78">
        <v>209504734</v>
      </c>
      <c r="P47" s="78">
        <f t="shared" si="21"/>
        <v>445617685</v>
      </c>
      <c r="Q47" s="95">
        <f t="shared" si="22"/>
        <v>0.34367012876286551</v>
      </c>
      <c r="R47" s="77">
        <v>0</v>
      </c>
      <c r="S47" s="78">
        <v>0</v>
      </c>
      <c r="T47" s="78">
        <f t="shared" si="23"/>
        <v>0</v>
      </c>
      <c r="U47" s="95">
        <f t="shared" si="24"/>
        <v>0</v>
      </c>
      <c r="V47" s="77">
        <v>0</v>
      </c>
      <c r="W47" s="78">
        <v>0</v>
      </c>
      <c r="X47" s="78">
        <f t="shared" si="25"/>
        <v>0</v>
      </c>
      <c r="Y47" s="95">
        <f t="shared" si="26"/>
        <v>0</v>
      </c>
      <c r="Z47" s="77">
        <f t="shared" si="27"/>
        <v>442694463</v>
      </c>
      <c r="AA47" s="78">
        <f t="shared" si="28"/>
        <v>330607167</v>
      </c>
      <c r="AB47" s="78">
        <f t="shared" si="29"/>
        <v>773301630</v>
      </c>
      <c r="AC47" s="95">
        <f t="shared" si="30"/>
        <v>0.59638717156082754</v>
      </c>
      <c r="AD47" s="77">
        <v>270155721</v>
      </c>
      <c r="AE47" s="78">
        <v>197721369</v>
      </c>
      <c r="AF47" s="78">
        <f t="shared" si="31"/>
        <v>467877090</v>
      </c>
      <c r="AG47" s="78">
        <v>1268231168</v>
      </c>
      <c r="AH47" s="78">
        <v>1762964784</v>
      </c>
      <c r="AI47" s="79">
        <v>853476658</v>
      </c>
      <c r="AJ47" s="114">
        <f t="shared" si="32"/>
        <v>0.67296615911587498</v>
      </c>
      <c r="AK47" s="115">
        <f t="shared" si="33"/>
        <v>-4.7575325819009473E-2</v>
      </c>
    </row>
    <row r="48" spans="1:37" ht="14" x14ac:dyDescent="0.3">
      <c r="A48" s="58" t="s">
        <v>0</v>
      </c>
      <c r="B48" s="59" t="s">
        <v>311</v>
      </c>
      <c r="C48" s="60" t="s">
        <v>0</v>
      </c>
      <c r="D48" s="80">
        <f>SUM(D42:D47)</f>
        <v>3125533454</v>
      </c>
      <c r="E48" s="81">
        <f>SUM(E42:E47)</f>
        <v>990296473</v>
      </c>
      <c r="F48" s="82">
        <f t="shared" si="17"/>
        <v>4115829927</v>
      </c>
      <c r="G48" s="80">
        <f>SUM(G42:G47)</f>
        <v>3125533454</v>
      </c>
      <c r="H48" s="81">
        <f>SUM(H42:H47)</f>
        <v>990296473</v>
      </c>
      <c r="I48" s="82">
        <f t="shared" si="18"/>
        <v>4115829927</v>
      </c>
      <c r="J48" s="80">
        <f>SUM(J42:J47)</f>
        <v>836877064</v>
      </c>
      <c r="K48" s="81">
        <f>SUM(K42:K47)</f>
        <v>62547258</v>
      </c>
      <c r="L48" s="81">
        <f t="shared" si="19"/>
        <v>899424322</v>
      </c>
      <c r="M48" s="96">
        <f t="shared" si="20"/>
        <v>0.21852805824160576</v>
      </c>
      <c r="N48" s="80">
        <f>SUM(N42:N47)</f>
        <v>839842381</v>
      </c>
      <c r="O48" s="81">
        <f>SUM(O42:O47)</f>
        <v>406694064</v>
      </c>
      <c r="P48" s="81">
        <f t="shared" si="21"/>
        <v>1246536445</v>
      </c>
      <c r="Q48" s="96">
        <f t="shared" si="22"/>
        <v>0.30286393439696663</v>
      </c>
      <c r="R48" s="80">
        <f>SUM(R42:R47)</f>
        <v>0</v>
      </c>
      <c r="S48" s="81">
        <f>SUM(S42:S47)</f>
        <v>0</v>
      </c>
      <c r="T48" s="81">
        <f t="shared" si="23"/>
        <v>0</v>
      </c>
      <c r="U48" s="96">
        <f t="shared" si="24"/>
        <v>0</v>
      </c>
      <c r="V48" s="80">
        <f>SUM(V42:V47)</f>
        <v>0</v>
      </c>
      <c r="W48" s="81">
        <f>SUM(W42:W47)</f>
        <v>0</v>
      </c>
      <c r="X48" s="81">
        <f t="shared" si="25"/>
        <v>0</v>
      </c>
      <c r="Y48" s="96">
        <f t="shared" si="26"/>
        <v>0</v>
      </c>
      <c r="Z48" s="80">
        <f t="shared" si="27"/>
        <v>1676719445</v>
      </c>
      <c r="AA48" s="81">
        <f t="shared" si="28"/>
        <v>469241322</v>
      </c>
      <c r="AB48" s="81">
        <f t="shared" si="29"/>
        <v>2145960767</v>
      </c>
      <c r="AC48" s="96">
        <f t="shared" si="30"/>
        <v>0.52139199263857239</v>
      </c>
      <c r="AD48" s="80">
        <f>SUM(AD42:AD47)</f>
        <v>859777643</v>
      </c>
      <c r="AE48" s="81">
        <f>SUM(AE42:AE47)</f>
        <v>247144622</v>
      </c>
      <c r="AF48" s="81">
        <f t="shared" si="31"/>
        <v>1106922265</v>
      </c>
      <c r="AG48" s="81">
        <f>SUM(AG42:AG47)</f>
        <v>3654886745</v>
      </c>
      <c r="AH48" s="81">
        <f>SUM(AH42:AH47)</f>
        <v>4443855225</v>
      </c>
      <c r="AI48" s="82">
        <f>SUM(AI42:AI47)</f>
        <v>2148453311</v>
      </c>
      <c r="AJ48" s="116">
        <f t="shared" si="32"/>
        <v>0.58783033809163898</v>
      </c>
      <c r="AK48" s="117">
        <f t="shared" si="33"/>
        <v>0.12612826068685146</v>
      </c>
    </row>
    <row r="49" spans="1:37" ht="13" x14ac:dyDescent="0.3">
      <c r="A49" s="55" t="s">
        <v>101</v>
      </c>
      <c r="B49" s="56" t="s">
        <v>312</v>
      </c>
      <c r="C49" s="57" t="s">
        <v>313</v>
      </c>
      <c r="D49" s="77">
        <v>304384965</v>
      </c>
      <c r="E49" s="78">
        <v>39592590</v>
      </c>
      <c r="F49" s="79">
        <f t="shared" si="17"/>
        <v>343977555</v>
      </c>
      <c r="G49" s="77">
        <v>304384965</v>
      </c>
      <c r="H49" s="78">
        <v>39592590</v>
      </c>
      <c r="I49" s="79">
        <f t="shared" si="18"/>
        <v>343977555</v>
      </c>
      <c r="J49" s="77">
        <v>54041467</v>
      </c>
      <c r="K49" s="78">
        <v>5898496</v>
      </c>
      <c r="L49" s="78">
        <f t="shared" si="19"/>
        <v>59939963</v>
      </c>
      <c r="M49" s="95">
        <f t="shared" si="20"/>
        <v>0.17425544814980734</v>
      </c>
      <c r="N49" s="77">
        <v>61918483</v>
      </c>
      <c r="O49" s="78">
        <v>4891442</v>
      </c>
      <c r="P49" s="78">
        <f t="shared" si="21"/>
        <v>66809925</v>
      </c>
      <c r="Q49" s="95">
        <f t="shared" si="22"/>
        <v>0.1942275710402093</v>
      </c>
      <c r="R49" s="77">
        <v>0</v>
      </c>
      <c r="S49" s="78">
        <v>0</v>
      </c>
      <c r="T49" s="78">
        <f t="shared" si="23"/>
        <v>0</v>
      </c>
      <c r="U49" s="95">
        <f t="shared" si="24"/>
        <v>0</v>
      </c>
      <c r="V49" s="77">
        <v>0</v>
      </c>
      <c r="W49" s="78">
        <v>0</v>
      </c>
      <c r="X49" s="78">
        <f t="shared" si="25"/>
        <v>0</v>
      </c>
      <c r="Y49" s="95">
        <f t="shared" si="26"/>
        <v>0</v>
      </c>
      <c r="Z49" s="77">
        <f t="shared" si="27"/>
        <v>115959950</v>
      </c>
      <c r="AA49" s="78">
        <f t="shared" si="28"/>
        <v>10789938</v>
      </c>
      <c r="AB49" s="78">
        <f t="shared" si="29"/>
        <v>126749888</v>
      </c>
      <c r="AC49" s="95">
        <f t="shared" si="30"/>
        <v>0.36848301919001664</v>
      </c>
      <c r="AD49" s="77">
        <v>57091010</v>
      </c>
      <c r="AE49" s="78">
        <v>7830310</v>
      </c>
      <c r="AF49" s="78">
        <f t="shared" si="31"/>
        <v>64921320</v>
      </c>
      <c r="AG49" s="78">
        <v>332049461</v>
      </c>
      <c r="AH49" s="78">
        <v>368621172</v>
      </c>
      <c r="AI49" s="79">
        <v>133959770</v>
      </c>
      <c r="AJ49" s="114">
        <f t="shared" si="32"/>
        <v>0.40343318009481727</v>
      </c>
      <c r="AK49" s="115">
        <f t="shared" si="33"/>
        <v>2.9090674681291118E-2</v>
      </c>
    </row>
    <row r="50" spans="1:37" ht="13" x14ac:dyDescent="0.3">
      <c r="A50" s="55" t="s">
        <v>101</v>
      </c>
      <c r="B50" s="56" t="s">
        <v>314</v>
      </c>
      <c r="C50" s="57" t="s">
        <v>315</v>
      </c>
      <c r="D50" s="77">
        <v>326146273</v>
      </c>
      <c r="E50" s="78">
        <v>46337218</v>
      </c>
      <c r="F50" s="79">
        <f t="shared" si="17"/>
        <v>372483491</v>
      </c>
      <c r="G50" s="77">
        <v>326146273</v>
      </c>
      <c r="H50" s="78">
        <v>46337218</v>
      </c>
      <c r="I50" s="79">
        <f t="shared" si="18"/>
        <v>372483491</v>
      </c>
      <c r="J50" s="77">
        <v>83619332</v>
      </c>
      <c r="K50" s="78">
        <v>6911713</v>
      </c>
      <c r="L50" s="78">
        <f t="shared" si="19"/>
        <v>90531045</v>
      </c>
      <c r="M50" s="95">
        <f t="shared" si="20"/>
        <v>0.24304713413459711</v>
      </c>
      <c r="N50" s="77">
        <v>92440041</v>
      </c>
      <c r="O50" s="78">
        <v>16478996</v>
      </c>
      <c r="P50" s="78">
        <f t="shared" si="21"/>
        <v>108919037</v>
      </c>
      <c r="Q50" s="95">
        <f t="shared" si="22"/>
        <v>0.29241305891863001</v>
      </c>
      <c r="R50" s="77">
        <v>0</v>
      </c>
      <c r="S50" s="78">
        <v>0</v>
      </c>
      <c r="T50" s="78">
        <f t="shared" si="23"/>
        <v>0</v>
      </c>
      <c r="U50" s="95">
        <f t="shared" si="24"/>
        <v>0</v>
      </c>
      <c r="V50" s="77">
        <v>0</v>
      </c>
      <c r="W50" s="78">
        <v>0</v>
      </c>
      <c r="X50" s="78">
        <f t="shared" si="25"/>
        <v>0</v>
      </c>
      <c r="Y50" s="95">
        <f t="shared" si="26"/>
        <v>0</v>
      </c>
      <c r="Z50" s="77">
        <f t="shared" si="27"/>
        <v>176059373</v>
      </c>
      <c r="AA50" s="78">
        <f t="shared" si="28"/>
        <v>23390709</v>
      </c>
      <c r="AB50" s="78">
        <f t="shared" si="29"/>
        <v>199450082</v>
      </c>
      <c r="AC50" s="95">
        <f t="shared" si="30"/>
        <v>0.53546019305322712</v>
      </c>
      <c r="AD50" s="77">
        <v>120446263</v>
      </c>
      <c r="AE50" s="78">
        <v>285855145</v>
      </c>
      <c r="AF50" s="78">
        <f t="shared" si="31"/>
        <v>406301408</v>
      </c>
      <c r="AG50" s="78">
        <v>405093470</v>
      </c>
      <c r="AH50" s="78">
        <v>463173304</v>
      </c>
      <c r="AI50" s="79">
        <v>263057446</v>
      </c>
      <c r="AJ50" s="114">
        <f t="shared" si="32"/>
        <v>0.64937468876010274</v>
      </c>
      <c r="AK50" s="115">
        <f t="shared" si="33"/>
        <v>-0.73192552411730749</v>
      </c>
    </row>
    <row r="51" spans="1:37" ht="13" x14ac:dyDescent="0.3">
      <c r="A51" s="55" t="s">
        <v>101</v>
      </c>
      <c r="B51" s="56" t="s">
        <v>316</v>
      </c>
      <c r="C51" s="57" t="s">
        <v>317</v>
      </c>
      <c r="D51" s="77">
        <v>330565010</v>
      </c>
      <c r="E51" s="78">
        <v>45873824</v>
      </c>
      <c r="F51" s="79">
        <f t="shared" si="17"/>
        <v>376438834</v>
      </c>
      <c r="G51" s="77">
        <v>330565010</v>
      </c>
      <c r="H51" s="78">
        <v>45873824</v>
      </c>
      <c r="I51" s="79">
        <f t="shared" si="18"/>
        <v>376438834</v>
      </c>
      <c r="J51" s="77">
        <v>84585525</v>
      </c>
      <c r="K51" s="78">
        <v>-156899741</v>
      </c>
      <c r="L51" s="78">
        <f t="shared" si="19"/>
        <v>-72314216</v>
      </c>
      <c r="M51" s="95">
        <f t="shared" si="20"/>
        <v>-0.19210083941552109</v>
      </c>
      <c r="N51" s="77">
        <v>83364040</v>
      </c>
      <c r="O51" s="78">
        <v>11345647</v>
      </c>
      <c r="P51" s="78">
        <f t="shared" si="21"/>
        <v>94709687</v>
      </c>
      <c r="Q51" s="95">
        <f t="shared" si="22"/>
        <v>0.25159382732547725</v>
      </c>
      <c r="R51" s="77">
        <v>0</v>
      </c>
      <c r="S51" s="78">
        <v>0</v>
      </c>
      <c r="T51" s="78">
        <f t="shared" si="23"/>
        <v>0</v>
      </c>
      <c r="U51" s="95">
        <f t="shared" si="24"/>
        <v>0</v>
      </c>
      <c r="V51" s="77">
        <v>0</v>
      </c>
      <c r="W51" s="78">
        <v>0</v>
      </c>
      <c r="X51" s="78">
        <f t="shared" si="25"/>
        <v>0</v>
      </c>
      <c r="Y51" s="95">
        <f t="shared" si="26"/>
        <v>0</v>
      </c>
      <c r="Z51" s="77">
        <f t="shared" si="27"/>
        <v>167949565</v>
      </c>
      <c r="AA51" s="78">
        <f t="shared" si="28"/>
        <v>-145554094</v>
      </c>
      <c r="AB51" s="78">
        <f t="shared" si="29"/>
        <v>22395471</v>
      </c>
      <c r="AC51" s="95">
        <f t="shared" si="30"/>
        <v>5.9492987909956177E-2</v>
      </c>
      <c r="AD51" s="77">
        <v>79948845</v>
      </c>
      <c r="AE51" s="78">
        <v>10050377</v>
      </c>
      <c r="AF51" s="78">
        <f t="shared" si="31"/>
        <v>89999222</v>
      </c>
      <c r="AG51" s="78">
        <v>363394895</v>
      </c>
      <c r="AH51" s="78">
        <v>348360022</v>
      </c>
      <c r="AI51" s="79">
        <v>141818502</v>
      </c>
      <c r="AJ51" s="114">
        <f t="shared" si="32"/>
        <v>0.39026002828135492</v>
      </c>
      <c r="AK51" s="115">
        <f t="shared" si="33"/>
        <v>5.2338952441166597E-2</v>
      </c>
    </row>
    <row r="52" spans="1:37" ht="13" x14ac:dyDescent="0.3">
      <c r="A52" s="55" t="s">
        <v>101</v>
      </c>
      <c r="B52" s="56" t="s">
        <v>318</v>
      </c>
      <c r="C52" s="57" t="s">
        <v>319</v>
      </c>
      <c r="D52" s="77">
        <v>231434488</v>
      </c>
      <c r="E52" s="78">
        <v>35362564</v>
      </c>
      <c r="F52" s="79">
        <f t="shared" si="17"/>
        <v>266797052</v>
      </c>
      <c r="G52" s="77">
        <v>231434488</v>
      </c>
      <c r="H52" s="78">
        <v>35362564</v>
      </c>
      <c r="I52" s="79">
        <f t="shared" si="18"/>
        <v>266797052</v>
      </c>
      <c r="J52" s="77">
        <v>75282902</v>
      </c>
      <c r="K52" s="78">
        <v>16771416</v>
      </c>
      <c r="L52" s="78">
        <f t="shared" si="19"/>
        <v>92054318</v>
      </c>
      <c r="M52" s="95">
        <f t="shared" si="20"/>
        <v>0.3450349893671239</v>
      </c>
      <c r="N52" s="77">
        <v>38256293</v>
      </c>
      <c r="O52" s="78">
        <v>15529400</v>
      </c>
      <c r="P52" s="78">
        <f t="shared" si="21"/>
        <v>53785693</v>
      </c>
      <c r="Q52" s="95">
        <f t="shared" si="22"/>
        <v>0.20159777852417948</v>
      </c>
      <c r="R52" s="77">
        <v>0</v>
      </c>
      <c r="S52" s="78">
        <v>0</v>
      </c>
      <c r="T52" s="78">
        <f t="shared" si="23"/>
        <v>0</v>
      </c>
      <c r="U52" s="95">
        <f t="shared" si="24"/>
        <v>0</v>
      </c>
      <c r="V52" s="77">
        <v>0</v>
      </c>
      <c r="W52" s="78">
        <v>0</v>
      </c>
      <c r="X52" s="78">
        <f t="shared" si="25"/>
        <v>0</v>
      </c>
      <c r="Y52" s="95">
        <f t="shared" si="26"/>
        <v>0</v>
      </c>
      <c r="Z52" s="77">
        <f t="shared" si="27"/>
        <v>113539195</v>
      </c>
      <c r="AA52" s="78">
        <f t="shared" si="28"/>
        <v>32300816</v>
      </c>
      <c r="AB52" s="78">
        <f t="shared" si="29"/>
        <v>145840011</v>
      </c>
      <c r="AC52" s="95">
        <f t="shared" si="30"/>
        <v>0.54663276789130344</v>
      </c>
      <c r="AD52" s="77">
        <v>59473728</v>
      </c>
      <c r="AE52" s="78">
        <v>9421635</v>
      </c>
      <c r="AF52" s="78">
        <f t="shared" si="31"/>
        <v>68895363</v>
      </c>
      <c r="AG52" s="78">
        <v>266695410</v>
      </c>
      <c r="AH52" s="78">
        <v>273777239</v>
      </c>
      <c r="AI52" s="79">
        <v>121481670</v>
      </c>
      <c r="AJ52" s="114">
        <f t="shared" si="32"/>
        <v>0.45550716452150414</v>
      </c>
      <c r="AK52" s="115">
        <f t="shared" si="33"/>
        <v>-0.21931330850234432</v>
      </c>
    </row>
    <row r="53" spans="1:37" ht="13" x14ac:dyDescent="0.3">
      <c r="A53" s="55" t="s">
        <v>116</v>
      </c>
      <c r="B53" s="56" t="s">
        <v>320</v>
      </c>
      <c r="C53" s="57" t="s">
        <v>321</v>
      </c>
      <c r="D53" s="77">
        <v>810130921</v>
      </c>
      <c r="E53" s="78">
        <v>235745241</v>
      </c>
      <c r="F53" s="79">
        <f t="shared" si="17"/>
        <v>1045876162</v>
      </c>
      <c r="G53" s="77">
        <v>810130921</v>
      </c>
      <c r="H53" s="78">
        <v>235745241</v>
      </c>
      <c r="I53" s="79">
        <f t="shared" si="18"/>
        <v>1045876162</v>
      </c>
      <c r="J53" s="77">
        <v>217054049</v>
      </c>
      <c r="K53" s="78">
        <v>-3232565963</v>
      </c>
      <c r="L53" s="78">
        <f t="shared" si="19"/>
        <v>-3015511914</v>
      </c>
      <c r="M53" s="95">
        <f t="shared" si="20"/>
        <v>-2.8832399318037045</v>
      </c>
      <c r="N53" s="77">
        <v>323077890</v>
      </c>
      <c r="O53" s="78">
        <v>3273758173</v>
      </c>
      <c r="P53" s="78">
        <f t="shared" si="21"/>
        <v>3596836063</v>
      </c>
      <c r="Q53" s="95">
        <f t="shared" si="22"/>
        <v>3.4390649616890303</v>
      </c>
      <c r="R53" s="77">
        <v>0</v>
      </c>
      <c r="S53" s="78">
        <v>0</v>
      </c>
      <c r="T53" s="78">
        <f t="shared" si="23"/>
        <v>0</v>
      </c>
      <c r="U53" s="95">
        <f t="shared" si="24"/>
        <v>0</v>
      </c>
      <c r="V53" s="77">
        <v>0</v>
      </c>
      <c r="W53" s="78">
        <v>0</v>
      </c>
      <c r="X53" s="78">
        <f t="shared" si="25"/>
        <v>0</v>
      </c>
      <c r="Y53" s="95">
        <f t="shared" si="26"/>
        <v>0</v>
      </c>
      <c r="Z53" s="77">
        <f t="shared" si="27"/>
        <v>540131939</v>
      </c>
      <c r="AA53" s="78">
        <f t="shared" si="28"/>
        <v>41192210</v>
      </c>
      <c r="AB53" s="78">
        <f t="shared" si="29"/>
        <v>581324149</v>
      </c>
      <c r="AC53" s="95">
        <f t="shared" si="30"/>
        <v>0.55582502988532589</v>
      </c>
      <c r="AD53" s="77">
        <v>271812925</v>
      </c>
      <c r="AE53" s="78">
        <v>49897907</v>
      </c>
      <c r="AF53" s="78">
        <f t="shared" si="31"/>
        <v>321710832</v>
      </c>
      <c r="AG53" s="78">
        <v>944444516</v>
      </c>
      <c r="AH53" s="78">
        <v>932686104</v>
      </c>
      <c r="AI53" s="79">
        <v>575147816</v>
      </c>
      <c r="AJ53" s="114">
        <f t="shared" si="32"/>
        <v>0.60897999433139804</v>
      </c>
      <c r="AK53" s="115">
        <f t="shared" si="33"/>
        <v>10.180338693103128</v>
      </c>
    </row>
    <row r="54" spans="1:37" ht="14" x14ac:dyDescent="0.3">
      <c r="A54" s="58" t="s">
        <v>0</v>
      </c>
      <c r="B54" s="59" t="s">
        <v>322</v>
      </c>
      <c r="C54" s="60" t="s">
        <v>0</v>
      </c>
      <c r="D54" s="80">
        <f>SUM(D49:D53)</f>
        <v>2002661657</v>
      </c>
      <c r="E54" s="81">
        <f>SUM(E49:E53)</f>
        <v>402911437</v>
      </c>
      <c r="F54" s="82">
        <f t="shared" si="17"/>
        <v>2405573094</v>
      </c>
      <c r="G54" s="80">
        <f>SUM(G49:G53)</f>
        <v>2002661657</v>
      </c>
      <c r="H54" s="81">
        <f>SUM(H49:H53)</f>
        <v>402911437</v>
      </c>
      <c r="I54" s="82">
        <f t="shared" si="18"/>
        <v>2405573094</v>
      </c>
      <c r="J54" s="80">
        <f>SUM(J49:J53)</f>
        <v>514583275</v>
      </c>
      <c r="K54" s="81">
        <f>SUM(K49:K53)</f>
        <v>-3359884079</v>
      </c>
      <c r="L54" s="81">
        <f t="shared" si="19"/>
        <v>-2845300804</v>
      </c>
      <c r="M54" s="96">
        <f t="shared" si="20"/>
        <v>-1.1827954058418646</v>
      </c>
      <c r="N54" s="80">
        <f>SUM(N49:N53)</f>
        <v>599056747</v>
      </c>
      <c r="O54" s="81">
        <f>SUM(O49:O53)</f>
        <v>3322003658</v>
      </c>
      <c r="P54" s="81">
        <f t="shared" si="21"/>
        <v>3921060405</v>
      </c>
      <c r="Q54" s="96">
        <f t="shared" si="22"/>
        <v>1.6299901319897288</v>
      </c>
      <c r="R54" s="80">
        <f>SUM(R49:R53)</f>
        <v>0</v>
      </c>
      <c r="S54" s="81">
        <f>SUM(S49:S53)</f>
        <v>0</v>
      </c>
      <c r="T54" s="81">
        <f t="shared" si="23"/>
        <v>0</v>
      </c>
      <c r="U54" s="96">
        <f t="shared" si="24"/>
        <v>0</v>
      </c>
      <c r="V54" s="80">
        <f>SUM(V49:V53)</f>
        <v>0</v>
      </c>
      <c r="W54" s="81">
        <f>SUM(W49:W53)</f>
        <v>0</v>
      </c>
      <c r="X54" s="81">
        <f t="shared" si="25"/>
        <v>0</v>
      </c>
      <c r="Y54" s="96">
        <f t="shared" si="26"/>
        <v>0</v>
      </c>
      <c r="Z54" s="80">
        <f t="shared" si="27"/>
        <v>1113640022</v>
      </c>
      <c r="AA54" s="81">
        <f t="shared" si="28"/>
        <v>-37880421</v>
      </c>
      <c r="AB54" s="81">
        <f t="shared" si="29"/>
        <v>1075759601</v>
      </c>
      <c r="AC54" s="96">
        <f t="shared" si="30"/>
        <v>0.44719472614786404</v>
      </c>
      <c r="AD54" s="80">
        <f>SUM(AD49:AD53)</f>
        <v>588772771</v>
      </c>
      <c r="AE54" s="81">
        <f>SUM(AE49:AE53)</f>
        <v>363055374</v>
      </c>
      <c r="AF54" s="81">
        <f t="shared" si="31"/>
        <v>951828145</v>
      </c>
      <c r="AG54" s="81">
        <f>SUM(AG49:AG53)</f>
        <v>2311677752</v>
      </c>
      <c r="AH54" s="81">
        <f>SUM(AH49:AH53)</f>
        <v>2386617841</v>
      </c>
      <c r="AI54" s="82">
        <f>SUM(AI49:AI53)</f>
        <v>1235465204</v>
      </c>
      <c r="AJ54" s="116">
        <f t="shared" si="32"/>
        <v>0.53444525428819367</v>
      </c>
      <c r="AK54" s="117">
        <f t="shared" si="33"/>
        <v>3.1195045824159777</v>
      </c>
    </row>
    <row r="55" spans="1:37" ht="13" x14ac:dyDescent="0.3">
      <c r="A55" s="55" t="s">
        <v>101</v>
      </c>
      <c r="B55" s="56" t="s">
        <v>323</v>
      </c>
      <c r="C55" s="57" t="s">
        <v>324</v>
      </c>
      <c r="D55" s="77">
        <v>261865431</v>
      </c>
      <c r="E55" s="78">
        <v>35346390</v>
      </c>
      <c r="F55" s="79">
        <f t="shared" si="17"/>
        <v>297211821</v>
      </c>
      <c r="G55" s="77">
        <v>261865431</v>
      </c>
      <c r="H55" s="78">
        <v>35346390</v>
      </c>
      <c r="I55" s="79">
        <f t="shared" si="18"/>
        <v>297211821</v>
      </c>
      <c r="J55" s="77">
        <v>57658177</v>
      </c>
      <c r="K55" s="78">
        <v>7246190</v>
      </c>
      <c r="L55" s="78">
        <f t="shared" si="19"/>
        <v>64904367</v>
      </c>
      <c r="M55" s="95">
        <f t="shared" si="20"/>
        <v>0.21837747496590992</v>
      </c>
      <c r="N55" s="77">
        <v>79779944</v>
      </c>
      <c r="O55" s="78">
        <v>17412567</v>
      </c>
      <c r="P55" s="78">
        <f t="shared" si="21"/>
        <v>97192511</v>
      </c>
      <c r="Q55" s="95">
        <f t="shared" si="22"/>
        <v>0.32701428453614567</v>
      </c>
      <c r="R55" s="77">
        <v>0</v>
      </c>
      <c r="S55" s="78">
        <v>0</v>
      </c>
      <c r="T55" s="78">
        <f t="shared" si="23"/>
        <v>0</v>
      </c>
      <c r="U55" s="95">
        <f t="shared" si="24"/>
        <v>0</v>
      </c>
      <c r="V55" s="77">
        <v>0</v>
      </c>
      <c r="W55" s="78">
        <v>0</v>
      </c>
      <c r="X55" s="78">
        <f t="shared" si="25"/>
        <v>0</v>
      </c>
      <c r="Y55" s="95">
        <f t="shared" si="26"/>
        <v>0</v>
      </c>
      <c r="Z55" s="77">
        <f t="shared" si="27"/>
        <v>137438121</v>
      </c>
      <c r="AA55" s="78">
        <f t="shared" si="28"/>
        <v>24658757</v>
      </c>
      <c r="AB55" s="78">
        <f t="shared" si="29"/>
        <v>162096878</v>
      </c>
      <c r="AC55" s="95">
        <f t="shared" si="30"/>
        <v>0.54539175950205565</v>
      </c>
      <c r="AD55" s="77">
        <v>72505137</v>
      </c>
      <c r="AE55" s="78">
        <v>22078000</v>
      </c>
      <c r="AF55" s="78">
        <f t="shared" si="31"/>
        <v>94583137</v>
      </c>
      <c r="AG55" s="78">
        <v>288697384</v>
      </c>
      <c r="AH55" s="78">
        <v>307051785</v>
      </c>
      <c r="AI55" s="79">
        <v>150273242</v>
      </c>
      <c r="AJ55" s="114">
        <f t="shared" si="32"/>
        <v>0.52052166153330992</v>
      </c>
      <c r="AK55" s="115">
        <f t="shared" si="33"/>
        <v>2.7588152420869649E-2</v>
      </c>
    </row>
    <row r="56" spans="1:37" ht="13" x14ac:dyDescent="0.3">
      <c r="A56" s="55" t="s">
        <v>101</v>
      </c>
      <c r="B56" s="56" t="s">
        <v>71</v>
      </c>
      <c r="C56" s="57" t="s">
        <v>72</v>
      </c>
      <c r="D56" s="77">
        <v>6008928300</v>
      </c>
      <c r="E56" s="78">
        <v>457358700</v>
      </c>
      <c r="F56" s="79">
        <f t="shared" si="17"/>
        <v>6466287000</v>
      </c>
      <c r="G56" s="77">
        <v>5982453105</v>
      </c>
      <c r="H56" s="78">
        <v>510867501</v>
      </c>
      <c r="I56" s="79">
        <f t="shared" si="18"/>
        <v>6493320606</v>
      </c>
      <c r="J56" s="77">
        <v>1428323380</v>
      </c>
      <c r="K56" s="78">
        <v>59874669</v>
      </c>
      <c r="L56" s="78">
        <f t="shared" si="19"/>
        <v>1488198049</v>
      </c>
      <c r="M56" s="95">
        <f t="shared" si="20"/>
        <v>0.23014723116991251</v>
      </c>
      <c r="N56" s="77">
        <v>1435647720</v>
      </c>
      <c r="O56" s="78">
        <v>103724826</v>
      </c>
      <c r="P56" s="78">
        <f t="shared" si="21"/>
        <v>1539372546</v>
      </c>
      <c r="Q56" s="95">
        <f t="shared" si="22"/>
        <v>0.23806127782450734</v>
      </c>
      <c r="R56" s="77">
        <v>0</v>
      </c>
      <c r="S56" s="78">
        <v>0</v>
      </c>
      <c r="T56" s="78">
        <f t="shared" si="23"/>
        <v>0</v>
      </c>
      <c r="U56" s="95">
        <f t="shared" si="24"/>
        <v>0</v>
      </c>
      <c r="V56" s="77">
        <v>0</v>
      </c>
      <c r="W56" s="78">
        <v>0</v>
      </c>
      <c r="X56" s="78">
        <f t="shared" si="25"/>
        <v>0</v>
      </c>
      <c r="Y56" s="95">
        <f t="shared" si="26"/>
        <v>0</v>
      </c>
      <c r="Z56" s="77">
        <f t="shared" si="27"/>
        <v>2863971100</v>
      </c>
      <c r="AA56" s="78">
        <f t="shared" si="28"/>
        <v>163599495</v>
      </c>
      <c r="AB56" s="78">
        <f t="shared" si="29"/>
        <v>3027570595</v>
      </c>
      <c r="AC56" s="95">
        <f t="shared" si="30"/>
        <v>0.46820850899441985</v>
      </c>
      <c r="AD56" s="77">
        <v>1375947066</v>
      </c>
      <c r="AE56" s="78">
        <v>142916798</v>
      </c>
      <c r="AF56" s="78">
        <f t="shared" si="31"/>
        <v>1518863864</v>
      </c>
      <c r="AG56" s="78">
        <v>6200912300</v>
      </c>
      <c r="AH56" s="78">
        <v>6251722397</v>
      </c>
      <c r="AI56" s="79">
        <v>3157833656</v>
      </c>
      <c r="AJ56" s="114">
        <f t="shared" si="32"/>
        <v>0.50925307490641336</v>
      </c>
      <c r="AK56" s="115">
        <f t="shared" si="33"/>
        <v>1.3502646607174817E-2</v>
      </c>
    </row>
    <row r="57" spans="1:37" ht="13" x14ac:dyDescent="0.3">
      <c r="A57" s="55" t="s">
        <v>101</v>
      </c>
      <c r="B57" s="56" t="s">
        <v>325</v>
      </c>
      <c r="C57" s="57" t="s">
        <v>326</v>
      </c>
      <c r="D57" s="77">
        <v>571739468</v>
      </c>
      <c r="E57" s="78">
        <v>49222330</v>
      </c>
      <c r="F57" s="79">
        <f t="shared" si="17"/>
        <v>620961798</v>
      </c>
      <c r="G57" s="77">
        <v>580935318</v>
      </c>
      <c r="H57" s="78">
        <v>56210730</v>
      </c>
      <c r="I57" s="79">
        <f t="shared" si="18"/>
        <v>637146048</v>
      </c>
      <c r="J57" s="77">
        <v>133240770</v>
      </c>
      <c r="K57" s="78">
        <v>57301654</v>
      </c>
      <c r="L57" s="78">
        <f t="shared" si="19"/>
        <v>190542424</v>
      </c>
      <c r="M57" s="95">
        <f t="shared" si="20"/>
        <v>0.30685047713675939</v>
      </c>
      <c r="N57" s="77">
        <v>130313366</v>
      </c>
      <c r="O57" s="78">
        <v>-21507246</v>
      </c>
      <c r="P57" s="78">
        <f t="shared" si="21"/>
        <v>108806120</v>
      </c>
      <c r="Q57" s="95">
        <f t="shared" si="22"/>
        <v>0.1752219224281491</v>
      </c>
      <c r="R57" s="77">
        <v>0</v>
      </c>
      <c r="S57" s="78">
        <v>0</v>
      </c>
      <c r="T57" s="78">
        <f t="shared" si="23"/>
        <v>0</v>
      </c>
      <c r="U57" s="95">
        <f t="shared" si="24"/>
        <v>0</v>
      </c>
      <c r="V57" s="77">
        <v>0</v>
      </c>
      <c r="W57" s="78">
        <v>0</v>
      </c>
      <c r="X57" s="78">
        <f t="shared" si="25"/>
        <v>0</v>
      </c>
      <c r="Y57" s="95">
        <f t="shared" si="26"/>
        <v>0</v>
      </c>
      <c r="Z57" s="77">
        <f t="shared" si="27"/>
        <v>263554136</v>
      </c>
      <c r="AA57" s="78">
        <f t="shared" si="28"/>
        <v>35794408</v>
      </c>
      <c r="AB57" s="78">
        <f t="shared" si="29"/>
        <v>299348544</v>
      </c>
      <c r="AC57" s="95">
        <f t="shared" si="30"/>
        <v>0.48207239956490849</v>
      </c>
      <c r="AD57" s="77">
        <v>124249271</v>
      </c>
      <c r="AE57" s="78">
        <v>16521230</v>
      </c>
      <c r="AF57" s="78">
        <f t="shared" si="31"/>
        <v>140770501</v>
      </c>
      <c r="AG57" s="78">
        <v>606985020</v>
      </c>
      <c r="AH57" s="78">
        <v>664158855</v>
      </c>
      <c r="AI57" s="79">
        <v>283745782</v>
      </c>
      <c r="AJ57" s="114">
        <f t="shared" si="32"/>
        <v>0.4674675200386329</v>
      </c>
      <c r="AK57" s="115">
        <f t="shared" si="33"/>
        <v>-0.22706732428266341</v>
      </c>
    </row>
    <row r="58" spans="1:37" ht="13" x14ac:dyDescent="0.3">
      <c r="A58" s="55" t="s">
        <v>101</v>
      </c>
      <c r="B58" s="56" t="s">
        <v>327</v>
      </c>
      <c r="C58" s="57" t="s">
        <v>328</v>
      </c>
      <c r="D58" s="77">
        <v>197636055</v>
      </c>
      <c r="E58" s="78">
        <v>34949566</v>
      </c>
      <c r="F58" s="79">
        <f t="shared" si="17"/>
        <v>232585621</v>
      </c>
      <c r="G58" s="77">
        <v>197636055</v>
      </c>
      <c r="H58" s="78">
        <v>34949566</v>
      </c>
      <c r="I58" s="79">
        <f t="shared" si="18"/>
        <v>232585621</v>
      </c>
      <c r="J58" s="77">
        <v>47887572</v>
      </c>
      <c r="K58" s="78">
        <v>4593580</v>
      </c>
      <c r="L58" s="78">
        <f t="shared" si="19"/>
        <v>52481152</v>
      </c>
      <c r="M58" s="95">
        <f t="shared" si="20"/>
        <v>0.22564228938297093</v>
      </c>
      <c r="N58" s="77">
        <v>65933528</v>
      </c>
      <c r="O58" s="78">
        <v>14480578</v>
      </c>
      <c r="P58" s="78">
        <f t="shared" si="21"/>
        <v>80414106</v>
      </c>
      <c r="Q58" s="95">
        <f t="shared" si="22"/>
        <v>0.34573979962415646</v>
      </c>
      <c r="R58" s="77">
        <v>0</v>
      </c>
      <c r="S58" s="78">
        <v>0</v>
      </c>
      <c r="T58" s="78">
        <f t="shared" si="23"/>
        <v>0</v>
      </c>
      <c r="U58" s="95">
        <f t="shared" si="24"/>
        <v>0</v>
      </c>
      <c r="V58" s="77">
        <v>0</v>
      </c>
      <c r="W58" s="78">
        <v>0</v>
      </c>
      <c r="X58" s="78">
        <f t="shared" si="25"/>
        <v>0</v>
      </c>
      <c r="Y58" s="95">
        <f t="shared" si="26"/>
        <v>0</v>
      </c>
      <c r="Z58" s="77">
        <f t="shared" si="27"/>
        <v>113821100</v>
      </c>
      <c r="AA58" s="78">
        <f t="shared" si="28"/>
        <v>19074158</v>
      </c>
      <c r="AB58" s="78">
        <f t="shared" si="29"/>
        <v>132895258</v>
      </c>
      <c r="AC58" s="95">
        <f t="shared" si="30"/>
        <v>0.57138208900712739</v>
      </c>
      <c r="AD58" s="77">
        <v>66627349</v>
      </c>
      <c r="AE58" s="78">
        <v>5918303</v>
      </c>
      <c r="AF58" s="78">
        <f t="shared" si="31"/>
        <v>72545652</v>
      </c>
      <c r="AG58" s="78">
        <v>218089776</v>
      </c>
      <c r="AH58" s="78">
        <v>225174532</v>
      </c>
      <c r="AI58" s="79">
        <v>139093921</v>
      </c>
      <c r="AJ58" s="114">
        <f t="shared" si="32"/>
        <v>0.63778285966050974</v>
      </c>
      <c r="AK58" s="115">
        <f t="shared" si="33"/>
        <v>0.10846210328359862</v>
      </c>
    </row>
    <row r="59" spans="1:37" ht="13" x14ac:dyDescent="0.3">
      <c r="A59" s="55" t="s">
        <v>101</v>
      </c>
      <c r="B59" s="56" t="s">
        <v>329</v>
      </c>
      <c r="C59" s="57" t="s">
        <v>330</v>
      </c>
      <c r="D59" s="77">
        <v>249076606</v>
      </c>
      <c r="E59" s="78">
        <v>41158784</v>
      </c>
      <c r="F59" s="79">
        <f t="shared" si="17"/>
        <v>290235390</v>
      </c>
      <c r="G59" s="77">
        <v>249076606</v>
      </c>
      <c r="H59" s="78">
        <v>41158784</v>
      </c>
      <c r="I59" s="79">
        <f t="shared" si="18"/>
        <v>290235390</v>
      </c>
      <c r="J59" s="77">
        <v>52420338</v>
      </c>
      <c r="K59" s="78">
        <v>7950316</v>
      </c>
      <c r="L59" s="78">
        <f t="shared" si="19"/>
        <v>60370654</v>
      </c>
      <c r="M59" s="95">
        <f t="shared" si="20"/>
        <v>0.20800583278283188</v>
      </c>
      <c r="N59" s="77">
        <v>58756565</v>
      </c>
      <c r="O59" s="78">
        <v>12038876</v>
      </c>
      <c r="P59" s="78">
        <f t="shared" si="21"/>
        <v>70795441</v>
      </c>
      <c r="Q59" s="95">
        <f t="shared" si="22"/>
        <v>0.2439242195791492</v>
      </c>
      <c r="R59" s="77">
        <v>0</v>
      </c>
      <c r="S59" s="78">
        <v>0</v>
      </c>
      <c r="T59" s="78">
        <f t="shared" si="23"/>
        <v>0</v>
      </c>
      <c r="U59" s="95">
        <f t="shared" si="24"/>
        <v>0</v>
      </c>
      <c r="V59" s="77">
        <v>0</v>
      </c>
      <c r="W59" s="78">
        <v>0</v>
      </c>
      <c r="X59" s="78">
        <f t="shared" si="25"/>
        <v>0</v>
      </c>
      <c r="Y59" s="95">
        <f t="shared" si="26"/>
        <v>0</v>
      </c>
      <c r="Z59" s="77">
        <f t="shared" si="27"/>
        <v>111176903</v>
      </c>
      <c r="AA59" s="78">
        <f t="shared" si="28"/>
        <v>19989192</v>
      </c>
      <c r="AB59" s="78">
        <f t="shared" si="29"/>
        <v>131166095</v>
      </c>
      <c r="AC59" s="95">
        <f t="shared" si="30"/>
        <v>0.45193005236198108</v>
      </c>
      <c r="AD59" s="77">
        <v>52325315</v>
      </c>
      <c r="AE59" s="78">
        <v>10837616</v>
      </c>
      <c r="AF59" s="78">
        <f t="shared" si="31"/>
        <v>63162931</v>
      </c>
      <c r="AG59" s="78">
        <v>254226263</v>
      </c>
      <c r="AH59" s="78">
        <v>260121906</v>
      </c>
      <c r="AI59" s="79">
        <v>121279307</v>
      </c>
      <c r="AJ59" s="114">
        <f t="shared" si="32"/>
        <v>0.47705262850833002</v>
      </c>
      <c r="AK59" s="115">
        <f t="shared" si="33"/>
        <v>0.1208384392421562</v>
      </c>
    </row>
    <row r="60" spans="1:37" ht="13" x14ac:dyDescent="0.3">
      <c r="A60" s="55" t="s">
        <v>116</v>
      </c>
      <c r="B60" s="56" t="s">
        <v>331</v>
      </c>
      <c r="C60" s="57" t="s">
        <v>332</v>
      </c>
      <c r="D60" s="77">
        <v>1187481633</v>
      </c>
      <c r="E60" s="78">
        <v>413162913</v>
      </c>
      <c r="F60" s="79">
        <f t="shared" si="17"/>
        <v>1600644546</v>
      </c>
      <c r="G60" s="77">
        <v>1187481633</v>
      </c>
      <c r="H60" s="78">
        <v>443482305</v>
      </c>
      <c r="I60" s="79">
        <f t="shared" si="18"/>
        <v>1630963938</v>
      </c>
      <c r="J60" s="77">
        <v>284930962</v>
      </c>
      <c r="K60" s="78">
        <v>113718912</v>
      </c>
      <c r="L60" s="78">
        <f t="shared" si="19"/>
        <v>398649874</v>
      </c>
      <c r="M60" s="95">
        <f t="shared" si="20"/>
        <v>0.24905584128357752</v>
      </c>
      <c r="N60" s="77">
        <v>298032238</v>
      </c>
      <c r="O60" s="78">
        <v>157467625</v>
      </c>
      <c r="P60" s="78">
        <f t="shared" si="21"/>
        <v>455499863</v>
      </c>
      <c r="Q60" s="95">
        <f t="shared" si="22"/>
        <v>0.28457277672190939</v>
      </c>
      <c r="R60" s="77">
        <v>0</v>
      </c>
      <c r="S60" s="78">
        <v>0</v>
      </c>
      <c r="T60" s="78">
        <f t="shared" si="23"/>
        <v>0</v>
      </c>
      <c r="U60" s="95">
        <f t="shared" si="24"/>
        <v>0</v>
      </c>
      <c r="V60" s="77">
        <v>0</v>
      </c>
      <c r="W60" s="78">
        <v>0</v>
      </c>
      <c r="X60" s="78">
        <f t="shared" si="25"/>
        <v>0</v>
      </c>
      <c r="Y60" s="95">
        <f t="shared" si="26"/>
        <v>0</v>
      </c>
      <c r="Z60" s="77">
        <f t="shared" si="27"/>
        <v>582963200</v>
      </c>
      <c r="AA60" s="78">
        <f t="shared" si="28"/>
        <v>271186537</v>
      </c>
      <c r="AB60" s="78">
        <f t="shared" si="29"/>
        <v>854149737</v>
      </c>
      <c r="AC60" s="95">
        <f t="shared" si="30"/>
        <v>0.53362861800548689</v>
      </c>
      <c r="AD60" s="77">
        <v>279573608</v>
      </c>
      <c r="AE60" s="78">
        <v>125520496</v>
      </c>
      <c r="AF60" s="78">
        <f t="shared" si="31"/>
        <v>405094104</v>
      </c>
      <c r="AG60" s="78">
        <v>1657777265</v>
      </c>
      <c r="AH60" s="78">
        <v>1626380897</v>
      </c>
      <c r="AI60" s="79">
        <v>777130086</v>
      </c>
      <c r="AJ60" s="114">
        <f t="shared" si="32"/>
        <v>0.46877834701153293</v>
      </c>
      <c r="AK60" s="115">
        <f t="shared" si="33"/>
        <v>0.12442975225331843</v>
      </c>
    </row>
    <row r="61" spans="1:37" ht="14" x14ac:dyDescent="0.3">
      <c r="A61" s="58" t="s">
        <v>0</v>
      </c>
      <c r="B61" s="59" t="s">
        <v>333</v>
      </c>
      <c r="C61" s="60" t="s">
        <v>0</v>
      </c>
      <c r="D61" s="80">
        <f>SUM(D55:D60)</f>
        <v>8476727493</v>
      </c>
      <c r="E61" s="81">
        <f>SUM(E55:E60)</f>
        <v>1031198683</v>
      </c>
      <c r="F61" s="82">
        <f t="shared" si="17"/>
        <v>9507926176</v>
      </c>
      <c r="G61" s="80">
        <f>SUM(G55:G60)</f>
        <v>8459448148</v>
      </c>
      <c r="H61" s="81">
        <f>SUM(H55:H60)</f>
        <v>1122015276</v>
      </c>
      <c r="I61" s="82">
        <f t="shared" si="18"/>
        <v>9581463424</v>
      </c>
      <c r="J61" s="80">
        <f>SUM(J55:J60)</f>
        <v>2004461199</v>
      </c>
      <c r="K61" s="81">
        <f>SUM(K55:K60)</f>
        <v>250685321</v>
      </c>
      <c r="L61" s="81">
        <f t="shared" si="19"/>
        <v>2255146520</v>
      </c>
      <c r="M61" s="96">
        <f t="shared" si="20"/>
        <v>0.23718595183168995</v>
      </c>
      <c r="N61" s="80">
        <f>SUM(N55:N60)</f>
        <v>2068463361</v>
      </c>
      <c r="O61" s="81">
        <f>SUM(O55:O60)</f>
        <v>283617226</v>
      </c>
      <c r="P61" s="81">
        <f t="shared" si="21"/>
        <v>2352080587</v>
      </c>
      <c r="Q61" s="96">
        <f t="shared" si="22"/>
        <v>0.24738103172668133</v>
      </c>
      <c r="R61" s="80">
        <f>SUM(R55:R60)</f>
        <v>0</v>
      </c>
      <c r="S61" s="81">
        <f>SUM(S55:S60)</f>
        <v>0</v>
      </c>
      <c r="T61" s="81">
        <f t="shared" si="23"/>
        <v>0</v>
      </c>
      <c r="U61" s="96">
        <f t="shared" si="24"/>
        <v>0</v>
      </c>
      <c r="V61" s="80">
        <f>SUM(V55:V60)</f>
        <v>0</v>
      </c>
      <c r="W61" s="81">
        <f>SUM(W55:W60)</f>
        <v>0</v>
      </c>
      <c r="X61" s="81">
        <f t="shared" si="25"/>
        <v>0</v>
      </c>
      <c r="Y61" s="96">
        <f t="shared" si="26"/>
        <v>0</v>
      </c>
      <c r="Z61" s="80">
        <f t="shared" si="27"/>
        <v>4072924560</v>
      </c>
      <c r="AA61" s="81">
        <f t="shared" si="28"/>
        <v>534302547</v>
      </c>
      <c r="AB61" s="81">
        <f t="shared" si="29"/>
        <v>4607227107</v>
      </c>
      <c r="AC61" s="96">
        <f t="shared" si="30"/>
        <v>0.4845669835583713</v>
      </c>
      <c r="AD61" s="80">
        <f>SUM(AD55:AD60)</f>
        <v>1971227746</v>
      </c>
      <c r="AE61" s="81">
        <f>SUM(AE55:AE60)</f>
        <v>323792443</v>
      </c>
      <c r="AF61" s="81">
        <f t="shared" si="31"/>
        <v>2295020189</v>
      </c>
      <c r="AG61" s="81">
        <f>SUM(AG55:AG60)</f>
        <v>9226688008</v>
      </c>
      <c r="AH61" s="81">
        <f>SUM(AH55:AH60)</f>
        <v>9334610372</v>
      </c>
      <c r="AI61" s="82">
        <f>SUM(AI55:AI60)</f>
        <v>4629355994</v>
      </c>
      <c r="AJ61" s="116">
        <f t="shared" si="32"/>
        <v>0.50173539952647328</v>
      </c>
      <c r="AK61" s="117">
        <f t="shared" si="33"/>
        <v>2.4862699802594257E-2</v>
      </c>
    </row>
    <row r="62" spans="1:37" ht="13" x14ac:dyDescent="0.3">
      <c r="A62" s="55" t="s">
        <v>101</v>
      </c>
      <c r="B62" s="56" t="s">
        <v>334</v>
      </c>
      <c r="C62" s="57" t="s">
        <v>335</v>
      </c>
      <c r="D62" s="77">
        <v>487943906</v>
      </c>
      <c r="E62" s="78">
        <v>130595842</v>
      </c>
      <c r="F62" s="79">
        <f t="shared" si="17"/>
        <v>618539748</v>
      </c>
      <c r="G62" s="77">
        <v>487943906</v>
      </c>
      <c r="H62" s="78">
        <v>130595842</v>
      </c>
      <c r="I62" s="79">
        <f t="shared" si="18"/>
        <v>618539748</v>
      </c>
      <c r="J62" s="77">
        <v>106740631</v>
      </c>
      <c r="K62" s="78">
        <v>17420276</v>
      </c>
      <c r="L62" s="78">
        <f t="shared" si="19"/>
        <v>124160907</v>
      </c>
      <c r="M62" s="95">
        <f t="shared" si="20"/>
        <v>0.20073230120047192</v>
      </c>
      <c r="N62" s="77">
        <v>131951544</v>
      </c>
      <c r="O62" s="78">
        <v>26463170</v>
      </c>
      <c r="P62" s="78">
        <f t="shared" si="21"/>
        <v>158414714</v>
      </c>
      <c r="Q62" s="95">
        <f t="shared" si="22"/>
        <v>0.25611080696466415</v>
      </c>
      <c r="R62" s="77">
        <v>0</v>
      </c>
      <c r="S62" s="78">
        <v>0</v>
      </c>
      <c r="T62" s="78">
        <f t="shared" si="23"/>
        <v>0</v>
      </c>
      <c r="U62" s="95">
        <f t="shared" si="24"/>
        <v>0</v>
      </c>
      <c r="V62" s="77">
        <v>0</v>
      </c>
      <c r="W62" s="78">
        <v>0</v>
      </c>
      <c r="X62" s="78">
        <f t="shared" si="25"/>
        <v>0</v>
      </c>
      <c r="Y62" s="95">
        <f t="shared" si="26"/>
        <v>0</v>
      </c>
      <c r="Z62" s="77">
        <f t="shared" si="27"/>
        <v>238692175</v>
      </c>
      <c r="AA62" s="78">
        <f t="shared" si="28"/>
        <v>43883446</v>
      </c>
      <c r="AB62" s="78">
        <f t="shared" si="29"/>
        <v>282575621</v>
      </c>
      <c r="AC62" s="95">
        <f t="shared" si="30"/>
        <v>0.45684310816513607</v>
      </c>
      <c r="AD62" s="77">
        <v>133561538</v>
      </c>
      <c r="AE62" s="78">
        <v>-486805740</v>
      </c>
      <c r="AF62" s="78">
        <f t="shared" si="31"/>
        <v>-353244202</v>
      </c>
      <c r="AG62" s="78">
        <v>570630608</v>
      </c>
      <c r="AH62" s="78">
        <v>597514407</v>
      </c>
      <c r="AI62" s="79">
        <v>-260236337</v>
      </c>
      <c r="AJ62" s="114">
        <f t="shared" si="32"/>
        <v>-0.456050434995243</v>
      </c>
      <c r="AK62" s="115">
        <f t="shared" si="33"/>
        <v>-1.4484566571881059</v>
      </c>
    </row>
    <row r="63" spans="1:37" ht="13" x14ac:dyDescent="0.3">
      <c r="A63" s="55" t="s">
        <v>101</v>
      </c>
      <c r="B63" s="56" t="s">
        <v>336</v>
      </c>
      <c r="C63" s="57" t="s">
        <v>337</v>
      </c>
      <c r="D63" s="77">
        <v>3011642187</v>
      </c>
      <c r="E63" s="78">
        <v>230796621</v>
      </c>
      <c r="F63" s="79">
        <f t="shared" si="17"/>
        <v>3242438808</v>
      </c>
      <c r="G63" s="77">
        <v>3011642187</v>
      </c>
      <c r="H63" s="78">
        <v>230796621</v>
      </c>
      <c r="I63" s="79">
        <f t="shared" si="18"/>
        <v>3242438808</v>
      </c>
      <c r="J63" s="77">
        <v>660448325</v>
      </c>
      <c r="K63" s="78">
        <v>37551012</v>
      </c>
      <c r="L63" s="78">
        <f t="shared" si="19"/>
        <v>697999337</v>
      </c>
      <c r="M63" s="95">
        <f t="shared" si="20"/>
        <v>0.21526985652831479</v>
      </c>
      <c r="N63" s="77">
        <v>736077662</v>
      </c>
      <c r="O63" s="78">
        <v>55679423</v>
      </c>
      <c r="P63" s="78">
        <f t="shared" si="21"/>
        <v>791757085</v>
      </c>
      <c r="Q63" s="95">
        <f t="shared" si="22"/>
        <v>0.24418566760504923</v>
      </c>
      <c r="R63" s="77">
        <v>0</v>
      </c>
      <c r="S63" s="78">
        <v>0</v>
      </c>
      <c r="T63" s="78">
        <f t="shared" si="23"/>
        <v>0</v>
      </c>
      <c r="U63" s="95">
        <f t="shared" si="24"/>
        <v>0</v>
      </c>
      <c r="V63" s="77">
        <v>0</v>
      </c>
      <c r="W63" s="78">
        <v>0</v>
      </c>
      <c r="X63" s="78">
        <f t="shared" si="25"/>
        <v>0</v>
      </c>
      <c r="Y63" s="95">
        <f t="shared" si="26"/>
        <v>0</v>
      </c>
      <c r="Z63" s="77">
        <f t="shared" si="27"/>
        <v>1396525987</v>
      </c>
      <c r="AA63" s="78">
        <f t="shared" si="28"/>
        <v>93230435</v>
      </c>
      <c r="AB63" s="78">
        <f t="shared" si="29"/>
        <v>1489756422</v>
      </c>
      <c r="AC63" s="95">
        <f t="shared" si="30"/>
        <v>0.45945552413336399</v>
      </c>
      <c r="AD63" s="77">
        <v>678520308</v>
      </c>
      <c r="AE63" s="78">
        <v>179286366</v>
      </c>
      <c r="AF63" s="78">
        <f t="shared" si="31"/>
        <v>857806674</v>
      </c>
      <c r="AG63" s="78">
        <v>3044709747</v>
      </c>
      <c r="AH63" s="78">
        <v>3602260897</v>
      </c>
      <c r="AI63" s="79">
        <v>1583447926</v>
      </c>
      <c r="AJ63" s="114">
        <f t="shared" si="32"/>
        <v>0.52006531248510501</v>
      </c>
      <c r="AK63" s="115">
        <f t="shared" si="33"/>
        <v>-7.6998222329055954E-2</v>
      </c>
    </row>
    <row r="64" spans="1:37" ht="13" x14ac:dyDescent="0.3">
      <c r="A64" s="55" t="s">
        <v>101</v>
      </c>
      <c r="B64" s="56" t="s">
        <v>338</v>
      </c>
      <c r="C64" s="57" t="s">
        <v>339</v>
      </c>
      <c r="D64" s="77">
        <v>250264190</v>
      </c>
      <c r="E64" s="78">
        <v>68805021</v>
      </c>
      <c r="F64" s="79">
        <f t="shared" si="17"/>
        <v>319069211</v>
      </c>
      <c r="G64" s="77">
        <v>250264190</v>
      </c>
      <c r="H64" s="78">
        <v>68805021</v>
      </c>
      <c r="I64" s="79">
        <f t="shared" si="18"/>
        <v>319069211</v>
      </c>
      <c r="J64" s="77">
        <v>63421745</v>
      </c>
      <c r="K64" s="78">
        <v>-60885903</v>
      </c>
      <c r="L64" s="78">
        <f t="shared" si="19"/>
        <v>2535842</v>
      </c>
      <c r="M64" s="95">
        <f t="shared" si="20"/>
        <v>7.9476236270255487E-3</v>
      </c>
      <c r="N64" s="77">
        <v>71569930</v>
      </c>
      <c r="O64" s="78">
        <v>95087345</v>
      </c>
      <c r="P64" s="78">
        <f t="shared" si="21"/>
        <v>166657275</v>
      </c>
      <c r="Q64" s="95">
        <f t="shared" si="22"/>
        <v>0.52232327424409497</v>
      </c>
      <c r="R64" s="77">
        <v>0</v>
      </c>
      <c r="S64" s="78">
        <v>0</v>
      </c>
      <c r="T64" s="78">
        <f t="shared" si="23"/>
        <v>0</v>
      </c>
      <c r="U64" s="95">
        <f t="shared" si="24"/>
        <v>0</v>
      </c>
      <c r="V64" s="77">
        <v>0</v>
      </c>
      <c r="W64" s="78">
        <v>0</v>
      </c>
      <c r="X64" s="78">
        <f t="shared" si="25"/>
        <v>0</v>
      </c>
      <c r="Y64" s="95">
        <f t="shared" si="26"/>
        <v>0</v>
      </c>
      <c r="Z64" s="77">
        <f t="shared" si="27"/>
        <v>134991675</v>
      </c>
      <c r="AA64" s="78">
        <f t="shared" si="28"/>
        <v>34201442</v>
      </c>
      <c r="AB64" s="78">
        <f t="shared" si="29"/>
        <v>169193117</v>
      </c>
      <c r="AC64" s="95">
        <f t="shared" si="30"/>
        <v>0.53027089787112047</v>
      </c>
      <c r="AD64" s="77">
        <v>73163855</v>
      </c>
      <c r="AE64" s="78">
        <v>25346104</v>
      </c>
      <c r="AF64" s="78">
        <f t="shared" si="31"/>
        <v>98509959</v>
      </c>
      <c r="AG64" s="78">
        <v>302754824</v>
      </c>
      <c r="AH64" s="78">
        <v>349136714</v>
      </c>
      <c r="AI64" s="79">
        <v>173476608</v>
      </c>
      <c r="AJ64" s="114">
        <f t="shared" si="32"/>
        <v>0.57299370397480442</v>
      </c>
      <c r="AK64" s="115">
        <f t="shared" si="33"/>
        <v>0.69178098023571399</v>
      </c>
    </row>
    <row r="65" spans="1:37" ht="13" x14ac:dyDescent="0.3">
      <c r="A65" s="55" t="s">
        <v>101</v>
      </c>
      <c r="B65" s="56" t="s">
        <v>340</v>
      </c>
      <c r="C65" s="57" t="s">
        <v>341</v>
      </c>
      <c r="D65" s="77">
        <v>179047114</v>
      </c>
      <c r="E65" s="78">
        <v>43417044</v>
      </c>
      <c r="F65" s="79">
        <f t="shared" si="17"/>
        <v>222464158</v>
      </c>
      <c r="G65" s="77">
        <v>179047114</v>
      </c>
      <c r="H65" s="78">
        <v>43417044</v>
      </c>
      <c r="I65" s="79">
        <f t="shared" si="18"/>
        <v>222464158</v>
      </c>
      <c r="J65" s="77">
        <v>37895203</v>
      </c>
      <c r="K65" s="78">
        <v>-61485547</v>
      </c>
      <c r="L65" s="78">
        <f t="shared" si="19"/>
        <v>-23590344</v>
      </c>
      <c r="M65" s="95">
        <f t="shared" si="20"/>
        <v>-0.10604109988809973</v>
      </c>
      <c r="N65" s="77">
        <v>47661038</v>
      </c>
      <c r="O65" s="78">
        <v>25762313</v>
      </c>
      <c r="P65" s="78">
        <f t="shared" si="21"/>
        <v>73423351</v>
      </c>
      <c r="Q65" s="95">
        <f t="shared" si="22"/>
        <v>0.33004575505596728</v>
      </c>
      <c r="R65" s="77">
        <v>0</v>
      </c>
      <c r="S65" s="78">
        <v>0</v>
      </c>
      <c r="T65" s="78">
        <f t="shared" si="23"/>
        <v>0</v>
      </c>
      <c r="U65" s="95">
        <f t="shared" si="24"/>
        <v>0</v>
      </c>
      <c r="V65" s="77">
        <v>0</v>
      </c>
      <c r="W65" s="78">
        <v>0</v>
      </c>
      <c r="X65" s="78">
        <f t="shared" si="25"/>
        <v>0</v>
      </c>
      <c r="Y65" s="95">
        <f t="shared" si="26"/>
        <v>0</v>
      </c>
      <c r="Z65" s="77">
        <f t="shared" si="27"/>
        <v>85556241</v>
      </c>
      <c r="AA65" s="78">
        <f t="shared" si="28"/>
        <v>-35723234</v>
      </c>
      <c r="AB65" s="78">
        <f t="shared" si="29"/>
        <v>49833007</v>
      </c>
      <c r="AC65" s="95">
        <f t="shared" si="30"/>
        <v>0.22400465516786752</v>
      </c>
      <c r="AD65" s="77">
        <v>44495986</v>
      </c>
      <c r="AE65" s="78">
        <v>6861978</v>
      </c>
      <c r="AF65" s="78">
        <f t="shared" si="31"/>
        <v>51357964</v>
      </c>
      <c r="AG65" s="78">
        <v>192355088</v>
      </c>
      <c r="AH65" s="78">
        <v>217361380</v>
      </c>
      <c r="AI65" s="79">
        <v>100133466</v>
      </c>
      <c r="AJ65" s="114">
        <f t="shared" si="32"/>
        <v>0.52056572582057203</v>
      </c>
      <c r="AK65" s="115">
        <f t="shared" si="33"/>
        <v>0.42963905266961122</v>
      </c>
    </row>
    <row r="66" spans="1:37" ht="13" x14ac:dyDescent="0.3">
      <c r="A66" s="55" t="s">
        <v>116</v>
      </c>
      <c r="B66" s="56" t="s">
        <v>342</v>
      </c>
      <c r="C66" s="57" t="s">
        <v>343</v>
      </c>
      <c r="D66" s="77">
        <v>1618139668</v>
      </c>
      <c r="E66" s="78">
        <v>357452566</v>
      </c>
      <c r="F66" s="79">
        <f t="shared" si="17"/>
        <v>1975592234</v>
      </c>
      <c r="G66" s="77">
        <v>1618139668</v>
      </c>
      <c r="H66" s="78">
        <v>357452566</v>
      </c>
      <c r="I66" s="79">
        <f t="shared" si="18"/>
        <v>1975592234</v>
      </c>
      <c r="J66" s="77">
        <v>288343700</v>
      </c>
      <c r="K66" s="78">
        <v>47510708</v>
      </c>
      <c r="L66" s="78">
        <f t="shared" si="19"/>
        <v>335854408</v>
      </c>
      <c r="M66" s="95">
        <f t="shared" si="20"/>
        <v>0.17000188714044115</v>
      </c>
      <c r="N66" s="77">
        <v>286754820</v>
      </c>
      <c r="O66" s="78">
        <v>104825407</v>
      </c>
      <c r="P66" s="78">
        <f t="shared" si="21"/>
        <v>391580227</v>
      </c>
      <c r="Q66" s="95">
        <f t="shared" si="22"/>
        <v>0.19820903335257795</v>
      </c>
      <c r="R66" s="77">
        <v>0</v>
      </c>
      <c r="S66" s="78">
        <v>0</v>
      </c>
      <c r="T66" s="78">
        <f t="shared" si="23"/>
        <v>0</v>
      </c>
      <c r="U66" s="95">
        <f t="shared" si="24"/>
        <v>0</v>
      </c>
      <c r="V66" s="77">
        <v>0</v>
      </c>
      <c r="W66" s="78">
        <v>0</v>
      </c>
      <c r="X66" s="78">
        <f t="shared" si="25"/>
        <v>0</v>
      </c>
      <c r="Y66" s="95">
        <f t="shared" si="26"/>
        <v>0</v>
      </c>
      <c r="Z66" s="77">
        <f t="shared" si="27"/>
        <v>575098520</v>
      </c>
      <c r="AA66" s="78">
        <f t="shared" si="28"/>
        <v>152336115</v>
      </c>
      <c r="AB66" s="78">
        <f t="shared" si="29"/>
        <v>727434635</v>
      </c>
      <c r="AC66" s="95">
        <f t="shared" si="30"/>
        <v>0.36821092049301912</v>
      </c>
      <c r="AD66" s="77">
        <v>299564131</v>
      </c>
      <c r="AE66" s="78">
        <v>139825917</v>
      </c>
      <c r="AF66" s="78">
        <f t="shared" si="31"/>
        <v>439390048</v>
      </c>
      <c r="AG66" s="78">
        <v>2052229758</v>
      </c>
      <c r="AH66" s="78">
        <v>2059015914</v>
      </c>
      <c r="AI66" s="79">
        <v>726826600</v>
      </c>
      <c r="AJ66" s="114">
        <f t="shared" si="32"/>
        <v>0.35416434108641359</v>
      </c>
      <c r="AK66" s="115">
        <f t="shared" si="33"/>
        <v>-0.10880952178507242</v>
      </c>
    </row>
    <row r="67" spans="1:37" ht="14" x14ac:dyDescent="0.3">
      <c r="A67" s="58" t="s">
        <v>0</v>
      </c>
      <c r="B67" s="59" t="s">
        <v>344</v>
      </c>
      <c r="C67" s="60" t="s">
        <v>0</v>
      </c>
      <c r="D67" s="80">
        <f>SUM(D62:D66)</f>
        <v>5547037065</v>
      </c>
      <c r="E67" s="81">
        <f>SUM(E62:E66)</f>
        <v>831067094</v>
      </c>
      <c r="F67" s="82">
        <f t="shared" si="17"/>
        <v>6378104159</v>
      </c>
      <c r="G67" s="80">
        <f>SUM(G62:G66)</f>
        <v>5547037065</v>
      </c>
      <c r="H67" s="81">
        <f>SUM(H62:H66)</f>
        <v>831067094</v>
      </c>
      <c r="I67" s="82">
        <f t="shared" si="18"/>
        <v>6378104159</v>
      </c>
      <c r="J67" s="80">
        <f>SUM(J62:J66)</f>
        <v>1156849604</v>
      </c>
      <c r="K67" s="81">
        <f>SUM(K62:K66)</f>
        <v>-19889454</v>
      </c>
      <c r="L67" s="81">
        <f t="shared" si="19"/>
        <v>1136960150</v>
      </c>
      <c r="M67" s="96">
        <f t="shared" si="20"/>
        <v>0.1782598906597756</v>
      </c>
      <c r="N67" s="80">
        <f>SUM(N62:N66)</f>
        <v>1274014994</v>
      </c>
      <c r="O67" s="81">
        <f>SUM(O62:O66)</f>
        <v>307817658</v>
      </c>
      <c r="P67" s="81">
        <f t="shared" si="21"/>
        <v>1581832652</v>
      </c>
      <c r="Q67" s="96">
        <f t="shared" si="22"/>
        <v>0.24800984941080201</v>
      </c>
      <c r="R67" s="80">
        <f>SUM(R62:R66)</f>
        <v>0</v>
      </c>
      <c r="S67" s="81">
        <f>SUM(S62:S66)</f>
        <v>0</v>
      </c>
      <c r="T67" s="81">
        <f t="shared" si="23"/>
        <v>0</v>
      </c>
      <c r="U67" s="96">
        <f t="shared" si="24"/>
        <v>0</v>
      </c>
      <c r="V67" s="80">
        <f>SUM(V62:V66)</f>
        <v>0</v>
      </c>
      <c r="W67" s="81">
        <f>SUM(W62:W66)</f>
        <v>0</v>
      </c>
      <c r="X67" s="81">
        <f t="shared" si="25"/>
        <v>0</v>
      </c>
      <c r="Y67" s="96">
        <f t="shared" si="26"/>
        <v>0</v>
      </c>
      <c r="Z67" s="80">
        <f t="shared" si="27"/>
        <v>2430864598</v>
      </c>
      <c r="AA67" s="81">
        <f t="shared" si="28"/>
        <v>287928204</v>
      </c>
      <c r="AB67" s="81">
        <f t="shared" si="29"/>
        <v>2718792802</v>
      </c>
      <c r="AC67" s="96">
        <f t="shared" si="30"/>
        <v>0.42626974007057761</v>
      </c>
      <c r="AD67" s="80">
        <f>SUM(AD62:AD66)</f>
        <v>1229305818</v>
      </c>
      <c r="AE67" s="81">
        <f>SUM(AE62:AE66)</f>
        <v>-135485375</v>
      </c>
      <c r="AF67" s="81">
        <f t="shared" si="31"/>
        <v>1093820443</v>
      </c>
      <c r="AG67" s="81">
        <f>SUM(AG62:AG66)</f>
        <v>6162680025</v>
      </c>
      <c r="AH67" s="81">
        <f>SUM(AH62:AH66)</f>
        <v>6825289312</v>
      </c>
      <c r="AI67" s="82">
        <f>SUM(AI62:AI66)</f>
        <v>2323648263</v>
      </c>
      <c r="AJ67" s="116">
        <f t="shared" si="32"/>
        <v>0.37705158365738778</v>
      </c>
      <c r="AK67" s="117">
        <f t="shared" si="33"/>
        <v>0.44615385653383699</v>
      </c>
    </row>
    <row r="68" spans="1:37" ht="13" x14ac:dyDescent="0.3">
      <c r="A68" s="55" t="s">
        <v>101</v>
      </c>
      <c r="B68" s="56" t="s">
        <v>345</v>
      </c>
      <c r="C68" s="57" t="s">
        <v>346</v>
      </c>
      <c r="D68" s="77">
        <v>529183918</v>
      </c>
      <c r="E68" s="78">
        <v>81216430</v>
      </c>
      <c r="F68" s="79">
        <f t="shared" si="17"/>
        <v>610400348</v>
      </c>
      <c r="G68" s="77">
        <v>529183918</v>
      </c>
      <c r="H68" s="78">
        <v>81216430</v>
      </c>
      <c r="I68" s="79">
        <f t="shared" si="18"/>
        <v>610400348</v>
      </c>
      <c r="J68" s="77">
        <v>164719901</v>
      </c>
      <c r="K68" s="78">
        <v>8522861</v>
      </c>
      <c r="L68" s="78">
        <f t="shared" si="19"/>
        <v>173242762</v>
      </c>
      <c r="M68" s="95">
        <f t="shared" si="20"/>
        <v>0.28381825562130902</v>
      </c>
      <c r="N68" s="77">
        <v>139311673</v>
      </c>
      <c r="O68" s="78">
        <v>21165164</v>
      </c>
      <c r="P68" s="78">
        <f t="shared" si="21"/>
        <v>160476837</v>
      </c>
      <c r="Q68" s="95">
        <f t="shared" si="22"/>
        <v>0.26290423576232952</v>
      </c>
      <c r="R68" s="77">
        <v>0</v>
      </c>
      <c r="S68" s="78">
        <v>0</v>
      </c>
      <c r="T68" s="78">
        <f t="shared" si="23"/>
        <v>0</v>
      </c>
      <c r="U68" s="95">
        <f t="shared" si="24"/>
        <v>0</v>
      </c>
      <c r="V68" s="77">
        <v>0</v>
      </c>
      <c r="W68" s="78">
        <v>0</v>
      </c>
      <c r="X68" s="78">
        <f t="shared" si="25"/>
        <v>0</v>
      </c>
      <c r="Y68" s="95">
        <f t="shared" si="26"/>
        <v>0</v>
      </c>
      <c r="Z68" s="77">
        <f t="shared" si="27"/>
        <v>304031574</v>
      </c>
      <c r="AA68" s="78">
        <f t="shared" si="28"/>
        <v>29688025</v>
      </c>
      <c r="AB68" s="78">
        <f t="shared" si="29"/>
        <v>333719599</v>
      </c>
      <c r="AC68" s="95">
        <f t="shared" si="30"/>
        <v>0.5467224913836386</v>
      </c>
      <c r="AD68" s="77">
        <v>138098782</v>
      </c>
      <c r="AE68" s="78">
        <v>25828021</v>
      </c>
      <c r="AF68" s="78">
        <f t="shared" si="31"/>
        <v>163926803</v>
      </c>
      <c r="AG68" s="78">
        <v>577493304</v>
      </c>
      <c r="AH68" s="78">
        <v>605271482</v>
      </c>
      <c r="AI68" s="79">
        <v>345020738</v>
      </c>
      <c r="AJ68" s="114">
        <f t="shared" si="32"/>
        <v>0.59744543462273636</v>
      </c>
      <c r="AK68" s="115">
        <f t="shared" si="33"/>
        <v>-2.1045771264141644E-2</v>
      </c>
    </row>
    <row r="69" spans="1:37" ht="13" x14ac:dyDescent="0.3">
      <c r="A69" s="55" t="s">
        <v>101</v>
      </c>
      <c r="B69" s="56" t="s">
        <v>347</v>
      </c>
      <c r="C69" s="57" t="s">
        <v>348</v>
      </c>
      <c r="D69" s="77">
        <v>309978608</v>
      </c>
      <c r="E69" s="78">
        <v>71203362</v>
      </c>
      <c r="F69" s="79">
        <f t="shared" si="17"/>
        <v>381181970</v>
      </c>
      <c r="G69" s="77">
        <v>309978608</v>
      </c>
      <c r="H69" s="78">
        <v>71203362</v>
      </c>
      <c r="I69" s="79">
        <f t="shared" si="18"/>
        <v>381181970</v>
      </c>
      <c r="J69" s="77">
        <v>54222289</v>
      </c>
      <c r="K69" s="78">
        <v>13361168</v>
      </c>
      <c r="L69" s="78">
        <f t="shared" si="19"/>
        <v>67583457</v>
      </c>
      <c r="M69" s="95">
        <f t="shared" si="20"/>
        <v>0.17729972118041154</v>
      </c>
      <c r="N69" s="77">
        <v>67064107</v>
      </c>
      <c r="O69" s="78">
        <v>16590113</v>
      </c>
      <c r="P69" s="78">
        <f t="shared" si="21"/>
        <v>83654220</v>
      </c>
      <c r="Q69" s="95">
        <f t="shared" si="22"/>
        <v>0.21946006522816386</v>
      </c>
      <c r="R69" s="77">
        <v>0</v>
      </c>
      <c r="S69" s="78">
        <v>0</v>
      </c>
      <c r="T69" s="78">
        <f t="shared" si="23"/>
        <v>0</v>
      </c>
      <c r="U69" s="95">
        <f t="shared" si="24"/>
        <v>0</v>
      </c>
      <c r="V69" s="77">
        <v>0</v>
      </c>
      <c r="W69" s="78">
        <v>0</v>
      </c>
      <c r="X69" s="78">
        <f t="shared" si="25"/>
        <v>0</v>
      </c>
      <c r="Y69" s="95">
        <f t="shared" si="26"/>
        <v>0</v>
      </c>
      <c r="Z69" s="77">
        <f t="shared" si="27"/>
        <v>121286396</v>
      </c>
      <c r="AA69" s="78">
        <f t="shared" si="28"/>
        <v>29951281</v>
      </c>
      <c r="AB69" s="78">
        <f t="shared" si="29"/>
        <v>151237677</v>
      </c>
      <c r="AC69" s="95">
        <f t="shared" si="30"/>
        <v>0.3967597864085754</v>
      </c>
      <c r="AD69" s="77">
        <v>64667963</v>
      </c>
      <c r="AE69" s="78">
        <v>21083024</v>
      </c>
      <c r="AF69" s="78">
        <f t="shared" si="31"/>
        <v>85750987</v>
      </c>
      <c r="AG69" s="78">
        <v>295727345</v>
      </c>
      <c r="AH69" s="78">
        <v>381473097</v>
      </c>
      <c r="AI69" s="79">
        <v>152442409</v>
      </c>
      <c r="AJ69" s="114">
        <f t="shared" si="32"/>
        <v>0.51548296624378787</v>
      </c>
      <c r="AK69" s="115">
        <f t="shared" si="33"/>
        <v>-2.4451811849116045E-2</v>
      </c>
    </row>
    <row r="70" spans="1:37" ht="13" x14ac:dyDescent="0.3">
      <c r="A70" s="55" t="s">
        <v>101</v>
      </c>
      <c r="B70" s="56" t="s">
        <v>349</v>
      </c>
      <c r="C70" s="57" t="s">
        <v>350</v>
      </c>
      <c r="D70" s="77">
        <v>351922235</v>
      </c>
      <c r="E70" s="78">
        <v>99915220</v>
      </c>
      <c r="F70" s="79">
        <f t="shared" si="17"/>
        <v>451837455</v>
      </c>
      <c r="G70" s="77">
        <v>351922235</v>
      </c>
      <c r="H70" s="78">
        <v>99915220</v>
      </c>
      <c r="I70" s="79">
        <f t="shared" si="18"/>
        <v>451837455</v>
      </c>
      <c r="J70" s="77">
        <v>81701410</v>
      </c>
      <c r="K70" s="78">
        <v>24439414</v>
      </c>
      <c r="L70" s="78">
        <f t="shared" si="19"/>
        <v>106140824</v>
      </c>
      <c r="M70" s="95">
        <f t="shared" si="20"/>
        <v>0.23490930825998035</v>
      </c>
      <c r="N70" s="77">
        <v>86990567</v>
      </c>
      <c r="O70" s="78">
        <v>22264612</v>
      </c>
      <c r="P70" s="78">
        <f t="shared" si="21"/>
        <v>109255179</v>
      </c>
      <c r="Q70" s="95">
        <f t="shared" si="22"/>
        <v>0.24180195287263204</v>
      </c>
      <c r="R70" s="77">
        <v>0</v>
      </c>
      <c r="S70" s="78">
        <v>0</v>
      </c>
      <c r="T70" s="78">
        <f t="shared" si="23"/>
        <v>0</v>
      </c>
      <c r="U70" s="95">
        <f t="shared" si="24"/>
        <v>0</v>
      </c>
      <c r="V70" s="77">
        <v>0</v>
      </c>
      <c r="W70" s="78">
        <v>0</v>
      </c>
      <c r="X70" s="78">
        <f t="shared" si="25"/>
        <v>0</v>
      </c>
      <c r="Y70" s="95">
        <f t="shared" si="26"/>
        <v>0</v>
      </c>
      <c r="Z70" s="77">
        <f t="shared" si="27"/>
        <v>168691977</v>
      </c>
      <c r="AA70" s="78">
        <f t="shared" si="28"/>
        <v>46704026</v>
      </c>
      <c r="AB70" s="78">
        <f t="shared" si="29"/>
        <v>215396003</v>
      </c>
      <c r="AC70" s="95">
        <f t="shared" si="30"/>
        <v>0.47671126113261236</v>
      </c>
      <c r="AD70" s="77">
        <v>80744847</v>
      </c>
      <c r="AE70" s="78">
        <v>26831563</v>
      </c>
      <c r="AF70" s="78">
        <f t="shared" si="31"/>
        <v>107576410</v>
      </c>
      <c r="AG70" s="78">
        <v>438739919</v>
      </c>
      <c r="AH70" s="78">
        <v>464828507</v>
      </c>
      <c r="AI70" s="79">
        <v>208605049</v>
      </c>
      <c r="AJ70" s="114">
        <f t="shared" si="32"/>
        <v>0.47546402769883356</v>
      </c>
      <c r="AK70" s="115">
        <f t="shared" si="33"/>
        <v>1.5605363666625349E-2</v>
      </c>
    </row>
    <row r="71" spans="1:37" ht="13" x14ac:dyDescent="0.3">
      <c r="A71" s="55" t="s">
        <v>101</v>
      </c>
      <c r="B71" s="56" t="s">
        <v>351</v>
      </c>
      <c r="C71" s="57" t="s">
        <v>352</v>
      </c>
      <c r="D71" s="77">
        <v>297684367</v>
      </c>
      <c r="E71" s="78">
        <v>62832633</v>
      </c>
      <c r="F71" s="79">
        <f t="shared" si="17"/>
        <v>360517000</v>
      </c>
      <c r="G71" s="77">
        <v>297684367</v>
      </c>
      <c r="H71" s="78">
        <v>62832633</v>
      </c>
      <c r="I71" s="79">
        <f t="shared" si="18"/>
        <v>360517000</v>
      </c>
      <c r="J71" s="77">
        <v>60206115</v>
      </c>
      <c r="K71" s="78">
        <v>5653600</v>
      </c>
      <c r="L71" s="78">
        <f t="shared" si="19"/>
        <v>65859715</v>
      </c>
      <c r="M71" s="95">
        <f t="shared" si="20"/>
        <v>0.18268130212999664</v>
      </c>
      <c r="N71" s="77">
        <v>73187007</v>
      </c>
      <c r="O71" s="78">
        <v>17206812</v>
      </c>
      <c r="P71" s="78">
        <f t="shared" si="21"/>
        <v>90393819</v>
      </c>
      <c r="Q71" s="95">
        <f t="shared" si="22"/>
        <v>0.25073385998441128</v>
      </c>
      <c r="R71" s="77">
        <v>0</v>
      </c>
      <c r="S71" s="78">
        <v>0</v>
      </c>
      <c r="T71" s="78">
        <f t="shared" si="23"/>
        <v>0</v>
      </c>
      <c r="U71" s="95">
        <f t="shared" si="24"/>
        <v>0</v>
      </c>
      <c r="V71" s="77">
        <v>0</v>
      </c>
      <c r="W71" s="78">
        <v>0</v>
      </c>
      <c r="X71" s="78">
        <f t="shared" si="25"/>
        <v>0</v>
      </c>
      <c r="Y71" s="95">
        <f t="shared" si="26"/>
        <v>0</v>
      </c>
      <c r="Z71" s="77">
        <f t="shared" si="27"/>
        <v>133393122</v>
      </c>
      <c r="AA71" s="78">
        <f t="shared" si="28"/>
        <v>22860412</v>
      </c>
      <c r="AB71" s="78">
        <f t="shared" si="29"/>
        <v>156253534</v>
      </c>
      <c r="AC71" s="95">
        <f t="shared" si="30"/>
        <v>0.43341516211440789</v>
      </c>
      <c r="AD71" s="77">
        <v>75407679</v>
      </c>
      <c r="AE71" s="78">
        <v>19264482</v>
      </c>
      <c r="AF71" s="78">
        <f t="shared" si="31"/>
        <v>94672161</v>
      </c>
      <c r="AG71" s="78">
        <v>380684128</v>
      </c>
      <c r="AH71" s="78">
        <v>379759194</v>
      </c>
      <c r="AI71" s="79">
        <v>165186507</v>
      </c>
      <c r="AJ71" s="114">
        <f t="shared" si="32"/>
        <v>0.43392013181069633</v>
      </c>
      <c r="AK71" s="115">
        <f t="shared" si="33"/>
        <v>-4.519113068518632E-2</v>
      </c>
    </row>
    <row r="72" spans="1:37" ht="13" x14ac:dyDescent="0.3">
      <c r="A72" s="55" t="s">
        <v>116</v>
      </c>
      <c r="B72" s="56" t="s">
        <v>353</v>
      </c>
      <c r="C72" s="57" t="s">
        <v>354</v>
      </c>
      <c r="D72" s="77">
        <v>819174311</v>
      </c>
      <c r="E72" s="78">
        <v>302059735</v>
      </c>
      <c r="F72" s="79">
        <f t="shared" si="17"/>
        <v>1121234046</v>
      </c>
      <c r="G72" s="77">
        <v>819174311</v>
      </c>
      <c r="H72" s="78">
        <v>302059735</v>
      </c>
      <c r="I72" s="79">
        <f t="shared" si="18"/>
        <v>1121234046</v>
      </c>
      <c r="J72" s="77">
        <v>141377335</v>
      </c>
      <c r="K72" s="78">
        <v>55085722</v>
      </c>
      <c r="L72" s="78">
        <f t="shared" si="19"/>
        <v>196463057</v>
      </c>
      <c r="M72" s="95">
        <f t="shared" si="20"/>
        <v>0.17522038124054609</v>
      </c>
      <c r="N72" s="77">
        <v>184936014</v>
      </c>
      <c r="O72" s="78">
        <v>98869293</v>
      </c>
      <c r="P72" s="78">
        <f t="shared" si="21"/>
        <v>283805307</v>
      </c>
      <c r="Q72" s="95">
        <f t="shared" si="22"/>
        <v>0.25311870256925822</v>
      </c>
      <c r="R72" s="77">
        <v>0</v>
      </c>
      <c r="S72" s="78">
        <v>0</v>
      </c>
      <c r="T72" s="78">
        <f t="shared" si="23"/>
        <v>0</v>
      </c>
      <c r="U72" s="95">
        <f t="shared" si="24"/>
        <v>0</v>
      </c>
      <c r="V72" s="77">
        <v>0</v>
      </c>
      <c r="W72" s="78">
        <v>0</v>
      </c>
      <c r="X72" s="78">
        <f t="shared" si="25"/>
        <v>0</v>
      </c>
      <c r="Y72" s="95">
        <f t="shared" si="26"/>
        <v>0</v>
      </c>
      <c r="Z72" s="77">
        <f t="shared" si="27"/>
        <v>326313349</v>
      </c>
      <c r="AA72" s="78">
        <f t="shared" si="28"/>
        <v>153955015</v>
      </c>
      <c r="AB72" s="78">
        <f t="shared" si="29"/>
        <v>480268364</v>
      </c>
      <c r="AC72" s="95">
        <f t="shared" si="30"/>
        <v>0.42833908380980434</v>
      </c>
      <c r="AD72" s="77">
        <v>160020342</v>
      </c>
      <c r="AE72" s="78">
        <v>86906029</v>
      </c>
      <c r="AF72" s="78">
        <f t="shared" si="31"/>
        <v>246926371</v>
      </c>
      <c r="AG72" s="78">
        <v>1038248414</v>
      </c>
      <c r="AH72" s="78">
        <v>1139000042</v>
      </c>
      <c r="AI72" s="79">
        <v>446991696</v>
      </c>
      <c r="AJ72" s="114">
        <f t="shared" si="32"/>
        <v>0.43052480502031376</v>
      </c>
      <c r="AK72" s="115">
        <f t="shared" si="33"/>
        <v>0.14935195398793599</v>
      </c>
    </row>
    <row r="73" spans="1:37" ht="14" x14ac:dyDescent="0.3">
      <c r="A73" s="58" t="s">
        <v>0</v>
      </c>
      <c r="B73" s="59" t="s">
        <v>355</v>
      </c>
      <c r="C73" s="60" t="s">
        <v>0</v>
      </c>
      <c r="D73" s="80">
        <f>SUM(D68:D72)</f>
        <v>2307943439</v>
      </c>
      <c r="E73" s="81">
        <f>SUM(E68:E72)</f>
        <v>617227380</v>
      </c>
      <c r="F73" s="82">
        <f t="shared" si="17"/>
        <v>2925170819</v>
      </c>
      <c r="G73" s="80">
        <f>SUM(G68:G72)</f>
        <v>2307943439</v>
      </c>
      <c r="H73" s="81">
        <f>SUM(H68:H72)</f>
        <v>617227380</v>
      </c>
      <c r="I73" s="82">
        <f t="shared" si="18"/>
        <v>2925170819</v>
      </c>
      <c r="J73" s="80">
        <f>SUM(J68:J72)</f>
        <v>502227050</v>
      </c>
      <c r="K73" s="81">
        <f>SUM(K68:K72)</f>
        <v>107062765</v>
      </c>
      <c r="L73" s="81">
        <f t="shared" si="19"/>
        <v>609289815</v>
      </c>
      <c r="M73" s="96">
        <f t="shared" si="20"/>
        <v>0.20829204607213059</v>
      </c>
      <c r="N73" s="80">
        <f>SUM(N68:N72)</f>
        <v>551489368</v>
      </c>
      <c r="O73" s="81">
        <f>SUM(O68:O72)</f>
        <v>176095994</v>
      </c>
      <c r="P73" s="81">
        <f t="shared" si="21"/>
        <v>727585362</v>
      </c>
      <c r="Q73" s="96">
        <f t="shared" si="22"/>
        <v>0.24873260640851483</v>
      </c>
      <c r="R73" s="80">
        <f>SUM(R68:R72)</f>
        <v>0</v>
      </c>
      <c r="S73" s="81">
        <f>SUM(S68:S72)</f>
        <v>0</v>
      </c>
      <c r="T73" s="81">
        <f t="shared" si="23"/>
        <v>0</v>
      </c>
      <c r="U73" s="96">
        <f t="shared" si="24"/>
        <v>0</v>
      </c>
      <c r="V73" s="80">
        <f>SUM(V68:V72)</f>
        <v>0</v>
      </c>
      <c r="W73" s="81">
        <f>SUM(W68:W72)</f>
        <v>0</v>
      </c>
      <c r="X73" s="81">
        <f t="shared" si="25"/>
        <v>0</v>
      </c>
      <c r="Y73" s="96">
        <f t="shared" si="26"/>
        <v>0</v>
      </c>
      <c r="Z73" s="80">
        <f t="shared" si="27"/>
        <v>1053716418</v>
      </c>
      <c r="AA73" s="81">
        <f t="shared" si="28"/>
        <v>283158759</v>
      </c>
      <c r="AB73" s="81">
        <f t="shared" si="29"/>
        <v>1336875177</v>
      </c>
      <c r="AC73" s="96">
        <f t="shared" si="30"/>
        <v>0.45702465248064544</v>
      </c>
      <c r="AD73" s="80">
        <f>SUM(AD68:AD72)</f>
        <v>518939613</v>
      </c>
      <c r="AE73" s="81">
        <f>SUM(AE68:AE72)</f>
        <v>179913119</v>
      </c>
      <c r="AF73" s="81">
        <f t="shared" si="31"/>
        <v>698852732</v>
      </c>
      <c r="AG73" s="81">
        <f>SUM(AG68:AG72)</f>
        <v>2730893110</v>
      </c>
      <c r="AH73" s="81">
        <f>SUM(AH68:AH72)</f>
        <v>2970332322</v>
      </c>
      <c r="AI73" s="82">
        <f>SUM(AI68:AI72)</f>
        <v>1318246399</v>
      </c>
      <c r="AJ73" s="116">
        <f t="shared" si="32"/>
        <v>0.4827162198962815</v>
      </c>
      <c r="AK73" s="117">
        <f t="shared" si="33"/>
        <v>4.1113998249347805E-2</v>
      </c>
    </row>
    <row r="74" spans="1:37" ht="14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105707505779</v>
      </c>
      <c r="E74" s="84">
        <f>SUM(E9,E11:E15,E17:E24,E26:E29,E31:E35,E37:E40,E42:E47,E49:E53,E55:E60,E62:E66,E68:E72)</f>
        <v>14462698733</v>
      </c>
      <c r="F74" s="85">
        <f t="shared" si="17"/>
        <v>120170204512</v>
      </c>
      <c r="G74" s="83">
        <f>SUM(G9,G11:G15,G17:G24,G26:G29,G31:G35,G37:G40,G42:G47,G49:G53,G55:G60,G62:G66,G68:G72)</f>
        <v>105692886593</v>
      </c>
      <c r="H74" s="84">
        <f>SUM(H9,H11:H15,H17:H24,H26:H29,H31:H35,H37:H40,H42:H47,H49:H53,H55:H60,H62:H66,H68:H72)</f>
        <v>14581723013</v>
      </c>
      <c r="I74" s="85">
        <f t="shared" si="18"/>
        <v>120274609606</v>
      </c>
      <c r="J74" s="83">
        <f>SUM(J9,J11:J15,J17:J24,J26:J29,J31:J35,J37:J40,J42:J47,J49:J53,J55:J60,J62:J66,J68:J72)</f>
        <v>25517971462</v>
      </c>
      <c r="K74" s="84">
        <f>SUM(K9,K11:K15,K17:K24,K26:K29,K31:K35,K37:K40,K42:K47,K49:K53,K55:K60,K62:K66,K68:K72)</f>
        <v>-1694664898</v>
      </c>
      <c r="L74" s="84">
        <f t="shared" si="19"/>
        <v>23823306564</v>
      </c>
      <c r="M74" s="97">
        <f t="shared" si="20"/>
        <v>0.19824636781425337</v>
      </c>
      <c r="N74" s="83">
        <f>SUM(N9,N11:N15,N17:N24,N26:N29,N31:N35,N37:N40,N42:N47,N49:N53,N55:N60,N62:N66,N68:N72)</f>
        <v>25490188157</v>
      </c>
      <c r="O74" s="84">
        <f>SUM(O9,O11:O15,O17:O24,O26:O29,O31:O35,O37:O40,O42:O47,O49:O53,O55:O60,O62:O66,O68:O72)</f>
        <v>6423007334</v>
      </c>
      <c r="P74" s="84">
        <f t="shared" si="21"/>
        <v>31913195491</v>
      </c>
      <c r="Q74" s="97">
        <f t="shared" si="22"/>
        <v>0.2655666237783027</v>
      </c>
      <c r="R74" s="83">
        <f>SUM(R9,R11:R15,R17:R24,R26:R29,R31:R35,R37:R40,R42:R47,R49:R53,R55:R60,R62:R66,R68:R72)</f>
        <v>0</v>
      </c>
      <c r="S74" s="84">
        <f>SUM(S9,S11:S15,S17:S24,S26:S29,S31:S35,S37:S40,S42:S47,S49:S53,S55:S60,S62:S66,S68:S72)</f>
        <v>0</v>
      </c>
      <c r="T74" s="84">
        <f t="shared" si="23"/>
        <v>0</v>
      </c>
      <c r="U74" s="97">
        <f t="shared" si="24"/>
        <v>0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5"/>
        <v>0</v>
      </c>
      <c r="Y74" s="97">
        <f t="shared" si="26"/>
        <v>0</v>
      </c>
      <c r="Z74" s="83">
        <f t="shared" si="27"/>
        <v>51008159619</v>
      </c>
      <c r="AA74" s="84">
        <f t="shared" si="28"/>
        <v>4728342436</v>
      </c>
      <c r="AB74" s="84">
        <f t="shared" si="29"/>
        <v>55736502055</v>
      </c>
      <c r="AC74" s="97">
        <f t="shared" si="30"/>
        <v>0.46381299159255607</v>
      </c>
      <c r="AD74" s="83">
        <f>SUM(AD9,AD11:AD15,AD17:AD24,AD26:AD29,AD31:AD35,AD37:AD40,AD42:AD47,AD49:AD53,AD55:AD60,AD62:AD66,AD68:AD72)</f>
        <v>24302547268</v>
      </c>
      <c r="AE74" s="84">
        <f>SUM(AE9,AE11:AE15,AE17:AE24,AE26:AE29,AE31:AE35,AE37:AE40,AE42:AE47,AE49:AE53,AE55:AE60,AE62:AE66,AE68:AE72)</f>
        <v>2969265837</v>
      </c>
      <c r="AF74" s="84">
        <f t="shared" si="31"/>
        <v>27271813105</v>
      </c>
      <c r="AG74" s="84">
        <f>SUM(AG9,AG11:AG15,AG17:AG24,AG26:AG29,AG31:AG35,AG37:AG40,AG42:AG47,AG49:AG53,AG55:AG60,AG62:AG66,AG68:AG72)</f>
        <v>113907011770</v>
      </c>
      <c r="AH74" s="84">
        <f>SUM(AH9,AH11:AH15,AH17:AH24,AH26:AH29,AH31:AH35,AH37:AH40,AH42:AH47,AH49:AH53,AH55:AH60,AH62:AH66,AH68:AH72)</f>
        <v>116960120689</v>
      </c>
      <c r="AI74" s="85">
        <f>SUM(AI9,AI11:AI15,AI17:AI24,AI26:AI29,AI31:AI35,AI37:AI40,AI42:AI47,AI49:AI53,AI55:AI60,AI62:AI66,AI68:AI72)</f>
        <v>53808480490</v>
      </c>
      <c r="AJ74" s="118">
        <f t="shared" si="32"/>
        <v>0.47238953646373932</v>
      </c>
      <c r="AK74" s="119">
        <f t="shared" si="33"/>
        <v>0.17018972549166711</v>
      </c>
    </row>
    <row r="75" spans="1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357</v>
      </c>
      <c r="C9" s="57" t="s">
        <v>358</v>
      </c>
      <c r="D9" s="77">
        <v>749896950</v>
      </c>
      <c r="E9" s="78">
        <v>136280699</v>
      </c>
      <c r="F9" s="79">
        <f>$D9       +$E9</f>
        <v>886177649</v>
      </c>
      <c r="G9" s="77">
        <v>749896950</v>
      </c>
      <c r="H9" s="78">
        <v>136280699</v>
      </c>
      <c r="I9" s="79">
        <f>$G9       +$H9</f>
        <v>886177649</v>
      </c>
      <c r="J9" s="77">
        <v>116361231</v>
      </c>
      <c r="K9" s="78">
        <v>33050932</v>
      </c>
      <c r="L9" s="78">
        <f>$J9       +$K9</f>
        <v>149412163</v>
      </c>
      <c r="M9" s="95">
        <f>IF(($F9       =0),0,($L9       /$F9       ))</f>
        <v>0.16860294678905854</v>
      </c>
      <c r="N9" s="77">
        <v>168245046</v>
      </c>
      <c r="O9" s="78">
        <v>823855149</v>
      </c>
      <c r="P9" s="78">
        <f>$N9       +$O9</f>
        <v>992100195</v>
      </c>
      <c r="Q9" s="95">
        <f>IF(($F9       =0),0,($P9       /$F9       ))</f>
        <v>1.1195274402593289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284606277</v>
      </c>
      <c r="AA9" s="78">
        <f>$K9       +$O9</f>
        <v>856906081</v>
      </c>
      <c r="AB9" s="78">
        <f>$Z9       +$AA9</f>
        <v>1141512358</v>
      </c>
      <c r="AC9" s="95">
        <f>IF(($F9       =0),0,($AB9       /$F9       ))</f>
        <v>1.2881303870483873</v>
      </c>
      <c r="AD9" s="77">
        <v>167453725</v>
      </c>
      <c r="AE9" s="78">
        <v>55650729</v>
      </c>
      <c r="AF9" s="78">
        <f>$AD9       +$AE9</f>
        <v>223104454</v>
      </c>
      <c r="AG9" s="78">
        <v>891574938</v>
      </c>
      <c r="AH9" s="78">
        <v>887259943</v>
      </c>
      <c r="AI9" s="79">
        <v>314950409</v>
      </c>
      <c r="AJ9" s="114">
        <f>IF(($AG9       =0),0,($AI9       /$AG9       ))</f>
        <v>0.35325175212585441</v>
      </c>
      <c r="AK9" s="115">
        <f>IF(($AF9       =0),0,(($P9       /$AF9       )-1))</f>
        <v>3.4467969025844729</v>
      </c>
    </row>
    <row r="10" spans="1:37" ht="13" x14ac:dyDescent="0.3">
      <c r="A10" s="55" t="s">
        <v>101</v>
      </c>
      <c r="B10" s="56" t="s">
        <v>359</v>
      </c>
      <c r="C10" s="57" t="s">
        <v>360</v>
      </c>
      <c r="D10" s="77">
        <v>497384748</v>
      </c>
      <c r="E10" s="78">
        <v>105895752</v>
      </c>
      <c r="F10" s="79">
        <f t="shared" ref="F10:F41" si="0">$D10      +$E10</f>
        <v>603280500</v>
      </c>
      <c r="G10" s="77">
        <v>497384748</v>
      </c>
      <c r="H10" s="78">
        <v>105895752</v>
      </c>
      <c r="I10" s="79">
        <f t="shared" ref="I10:I41" si="1">$G10      +$H10</f>
        <v>603280500</v>
      </c>
      <c r="J10" s="77">
        <v>131461331</v>
      </c>
      <c r="K10" s="78">
        <v>25591654</v>
      </c>
      <c r="L10" s="78">
        <f t="shared" ref="L10:L41" si="2">$J10      +$K10</f>
        <v>157052985</v>
      </c>
      <c r="M10" s="95">
        <f t="shared" ref="M10:M41" si="3">IF(($F10      =0),0,($L10      /$F10      ))</f>
        <v>0.26033161191187182</v>
      </c>
      <c r="N10" s="77">
        <v>123866584</v>
      </c>
      <c r="O10" s="78">
        <v>42805604</v>
      </c>
      <c r="P10" s="78">
        <f t="shared" ref="P10:P41" si="4">$N10      +$O10</f>
        <v>166672188</v>
      </c>
      <c r="Q10" s="95">
        <f t="shared" ref="Q10:Q41" si="5">IF(($F10      =0),0,($P10      /$F10      ))</f>
        <v>0.27627643857210699</v>
      </c>
      <c r="R10" s="77">
        <v>0</v>
      </c>
      <c r="S10" s="78">
        <v>0</v>
      </c>
      <c r="T10" s="78">
        <f t="shared" ref="T10:T41" si="6">$R10      +$S10</f>
        <v>0</v>
      </c>
      <c r="U10" s="95">
        <f t="shared" ref="U10:U41" si="7">IF(($I10      =0),0,($T10      /$I10      ))</f>
        <v>0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f t="shared" ref="Z10:Z41" si="10">$J10      +$N10</f>
        <v>255327915</v>
      </c>
      <c r="AA10" s="78">
        <f t="shared" ref="AA10:AA41" si="11">$K10      +$O10</f>
        <v>68397258</v>
      </c>
      <c r="AB10" s="78">
        <f t="shared" ref="AB10:AB41" si="12">$Z10      +$AA10</f>
        <v>323725173</v>
      </c>
      <c r="AC10" s="95">
        <f t="shared" ref="AC10:AC41" si="13">IF(($F10      =0),0,($AB10      /$F10      ))</f>
        <v>0.53660805048397886</v>
      </c>
      <c r="AD10" s="77">
        <v>169528248</v>
      </c>
      <c r="AE10" s="78">
        <v>26288090</v>
      </c>
      <c r="AF10" s="78">
        <f t="shared" ref="AF10:AF41" si="14">$AD10      +$AE10</f>
        <v>195816338</v>
      </c>
      <c r="AG10" s="78">
        <v>590736884</v>
      </c>
      <c r="AH10" s="78">
        <v>631295333</v>
      </c>
      <c r="AI10" s="79">
        <v>336785632</v>
      </c>
      <c r="AJ10" s="114">
        <f t="shared" ref="AJ10:AJ41" si="15">IF(($AG10      =0),0,($AI10      /$AG10      ))</f>
        <v>0.57011106149247992</v>
      </c>
      <c r="AK10" s="115">
        <f t="shared" ref="AK10:AK41" si="16">IF(($AF10      =0),0,(($P10      /$AF10      )-1))</f>
        <v>-0.14883410800992514</v>
      </c>
    </row>
    <row r="11" spans="1:37" ht="13" x14ac:dyDescent="0.3">
      <c r="A11" s="55" t="s">
        <v>101</v>
      </c>
      <c r="B11" s="56" t="s">
        <v>361</v>
      </c>
      <c r="C11" s="57" t="s">
        <v>362</v>
      </c>
      <c r="D11" s="77">
        <v>1992330156</v>
      </c>
      <c r="E11" s="78">
        <v>272642599</v>
      </c>
      <c r="F11" s="79">
        <f t="shared" si="0"/>
        <v>2264972755</v>
      </c>
      <c r="G11" s="77">
        <v>1992330156</v>
      </c>
      <c r="H11" s="78">
        <v>272642599</v>
      </c>
      <c r="I11" s="79">
        <f t="shared" si="1"/>
        <v>2264972755</v>
      </c>
      <c r="J11" s="77">
        <v>385610708</v>
      </c>
      <c r="K11" s="78">
        <v>27487394</v>
      </c>
      <c r="L11" s="78">
        <f t="shared" si="2"/>
        <v>413098102</v>
      </c>
      <c r="M11" s="95">
        <f t="shared" si="3"/>
        <v>0.18238546185073207</v>
      </c>
      <c r="N11" s="77">
        <v>537387852</v>
      </c>
      <c r="O11" s="78">
        <v>57552646</v>
      </c>
      <c r="P11" s="78">
        <f t="shared" si="4"/>
        <v>594940498</v>
      </c>
      <c r="Q11" s="95">
        <f t="shared" si="5"/>
        <v>0.26267004611276218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922998560</v>
      </c>
      <c r="AA11" s="78">
        <f t="shared" si="11"/>
        <v>85040040</v>
      </c>
      <c r="AB11" s="78">
        <f t="shared" si="12"/>
        <v>1008038600</v>
      </c>
      <c r="AC11" s="95">
        <f t="shared" si="13"/>
        <v>0.44505550796349425</v>
      </c>
      <c r="AD11" s="77">
        <v>450734857</v>
      </c>
      <c r="AE11" s="78">
        <v>46868720</v>
      </c>
      <c r="AF11" s="78">
        <f t="shared" si="14"/>
        <v>497603577</v>
      </c>
      <c r="AG11" s="78">
        <v>1948954842</v>
      </c>
      <c r="AH11" s="78">
        <v>2135051271</v>
      </c>
      <c r="AI11" s="79">
        <v>900556087</v>
      </c>
      <c r="AJ11" s="114">
        <f t="shared" si="15"/>
        <v>0.46207129462058616</v>
      </c>
      <c r="AK11" s="115">
        <f t="shared" si="16"/>
        <v>0.1956113772068</v>
      </c>
    </row>
    <row r="12" spans="1:37" ht="13" x14ac:dyDescent="0.3">
      <c r="A12" s="55" t="s">
        <v>101</v>
      </c>
      <c r="B12" s="56" t="s">
        <v>363</v>
      </c>
      <c r="C12" s="57" t="s">
        <v>364</v>
      </c>
      <c r="D12" s="77">
        <v>795145514</v>
      </c>
      <c r="E12" s="78">
        <v>59318913</v>
      </c>
      <c r="F12" s="79">
        <f t="shared" si="0"/>
        <v>854464427</v>
      </c>
      <c r="G12" s="77">
        <v>795145514</v>
      </c>
      <c r="H12" s="78">
        <v>68014565</v>
      </c>
      <c r="I12" s="79">
        <f t="shared" si="1"/>
        <v>863160079</v>
      </c>
      <c r="J12" s="77">
        <v>144509853</v>
      </c>
      <c r="K12" s="78">
        <v>10172355</v>
      </c>
      <c r="L12" s="78">
        <f t="shared" si="2"/>
        <v>154682208</v>
      </c>
      <c r="M12" s="95">
        <f t="shared" si="3"/>
        <v>0.18102825947135656</v>
      </c>
      <c r="N12" s="77">
        <v>140898725</v>
      </c>
      <c r="O12" s="78">
        <v>16506228</v>
      </c>
      <c r="P12" s="78">
        <f t="shared" si="4"/>
        <v>157404953</v>
      </c>
      <c r="Q12" s="95">
        <f t="shared" si="5"/>
        <v>0.18421475257038405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285408578</v>
      </c>
      <c r="AA12" s="78">
        <f t="shared" si="11"/>
        <v>26678583</v>
      </c>
      <c r="AB12" s="78">
        <f t="shared" si="12"/>
        <v>312087161</v>
      </c>
      <c r="AC12" s="95">
        <f t="shared" si="13"/>
        <v>0.36524301204174064</v>
      </c>
      <c r="AD12" s="77">
        <v>150882299</v>
      </c>
      <c r="AE12" s="78">
        <v>12813243</v>
      </c>
      <c r="AF12" s="78">
        <f t="shared" si="14"/>
        <v>163695542</v>
      </c>
      <c r="AG12" s="78">
        <v>874631085</v>
      </c>
      <c r="AH12" s="78">
        <v>872740571</v>
      </c>
      <c r="AI12" s="79">
        <v>319607596</v>
      </c>
      <c r="AJ12" s="114">
        <f t="shared" si="15"/>
        <v>0.36541989129050906</v>
      </c>
      <c r="AK12" s="115">
        <f t="shared" si="16"/>
        <v>-3.8428590804262752E-2</v>
      </c>
    </row>
    <row r="13" spans="1:37" ht="13" x14ac:dyDescent="0.3">
      <c r="A13" s="55" t="s">
        <v>101</v>
      </c>
      <c r="B13" s="56" t="s">
        <v>365</v>
      </c>
      <c r="C13" s="57" t="s">
        <v>366</v>
      </c>
      <c r="D13" s="77">
        <v>387552446</v>
      </c>
      <c r="E13" s="78">
        <v>194005580</v>
      </c>
      <c r="F13" s="79">
        <f t="shared" si="0"/>
        <v>581558026</v>
      </c>
      <c r="G13" s="77">
        <v>388177403</v>
      </c>
      <c r="H13" s="78">
        <v>215377371</v>
      </c>
      <c r="I13" s="79">
        <f t="shared" si="1"/>
        <v>603554774</v>
      </c>
      <c r="J13" s="77">
        <v>69189830</v>
      </c>
      <c r="K13" s="78">
        <v>85093659</v>
      </c>
      <c r="L13" s="78">
        <f t="shared" si="2"/>
        <v>154283489</v>
      </c>
      <c r="M13" s="95">
        <f t="shared" si="3"/>
        <v>0.2652933707426815</v>
      </c>
      <c r="N13" s="77">
        <v>118434925</v>
      </c>
      <c r="O13" s="78">
        <v>61600067</v>
      </c>
      <c r="P13" s="78">
        <f t="shared" si="4"/>
        <v>180034992</v>
      </c>
      <c r="Q13" s="95">
        <f t="shared" si="5"/>
        <v>0.3095735660950194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187624755</v>
      </c>
      <c r="AA13" s="78">
        <f t="shared" si="11"/>
        <v>146693726</v>
      </c>
      <c r="AB13" s="78">
        <f t="shared" si="12"/>
        <v>334318481</v>
      </c>
      <c r="AC13" s="95">
        <f t="shared" si="13"/>
        <v>0.57486693683770085</v>
      </c>
      <c r="AD13" s="77">
        <v>106476174</v>
      </c>
      <c r="AE13" s="78">
        <v>73280665</v>
      </c>
      <c r="AF13" s="78">
        <f t="shared" si="14"/>
        <v>179756839</v>
      </c>
      <c r="AG13" s="78">
        <v>513064981</v>
      </c>
      <c r="AH13" s="78">
        <v>584349098</v>
      </c>
      <c r="AI13" s="79">
        <v>277310100</v>
      </c>
      <c r="AJ13" s="114">
        <f t="shared" si="15"/>
        <v>0.54049703306490138</v>
      </c>
      <c r="AK13" s="115">
        <f t="shared" si="16"/>
        <v>1.5473847979714517E-3</v>
      </c>
    </row>
    <row r="14" spans="1:37" ht="13" x14ac:dyDescent="0.3">
      <c r="A14" s="55" t="s">
        <v>116</v>
      </c>
      <c r="B14" s="56" t="s">
        <v>367</v>
      </c>
      <c r="C14" s="57" t="s">
        <v>368</v>
      </c>
      <c r="D14" s="77">
        <v>1868269292</v>
      </c>
      <c r="E14" s="78">
        <v>644467188</v>
      </c>
      <c r="F14" s="79">
        <f t="shared" si="0"/>
        <v>2512736480</v>
      </c>
      <c r="G14" s="77">
        <v>1868269292</v>
      </c>
      <c r="H14" s="78">
        <v>644467188</v>
      </c>
      <c r="I14" s="79">
        <f t="shared" si="1"/>
        <v>2512736480</v>
      </c>
      <c r="J14" s="77">
        <v>405899314</v>
      </c>
      <c r="K14" s="78">
        <v>61488798</v>
      </c>
      <c r="L14" s="78">
        <f t="shared" si="2"/>
        <v>467388112</v>
      </c>
      <c r="M14" s="95">
        <f t="shared" si="3"/>
        <v>0.18600761190843221</v>
      </c>
      <c r="N14" s="77">
        <v>441139806</v>
      </c>
      <c r="O14" s="78">
        <v>228065776</v>
      </c>
      <c r="P14" s="78">
        <f t="shared" si="4"/>
        <v>669205582</v>
      </c>
      <c r="Q14" s="95">
        <f t="shared" si="5"/>
        <v>0.26632541347909272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847039120</v>
      </c>
      <c r="AA14" s="78">
        <f t="shared" si="11"/>
        <v>289554574</v>
      </c>
      <c r="AB14" s="78">
        <f t="shared" si="12"/>
        <v>1136593694</v>
      </c>
      <c r="AC14" s="95">
        <f t="shared" si="13"/>
        <v>0.4523330253875249</v>
      </c>
      <c r="AD14" s="77">
        <v>393131503</v>
      </c>
      <c r="AE14" s="78">
        <v>259494437</v>
      </c>
      <c r="AF14" s="78">
        <f t="shared" si="14"/>
        <v>652625940</v>
      </c>
      <c r="AG14" s="78">
        <v>2192814408</v>
      </c>
      <c r="AH14" s="78">
        <v>2380235387</v>
      </c>
      <c r="AI14" s="79">
        <v>1070859014</v>
      </c>
      <c r="AJ14" s="114">
        <f t="shared" si="15"/>
        <v>0.4883491325545869</v>
      </c>
      <c r="AK14" s="115">
        <f t="shared" si="16"/>
        <v>2.5404509664448849E-2</v>
      </c>
    </row>
    <row r="15" spans="1:37" ht="14" x14ac:dyDescent="0.3">
      <c r="A15" s="58" t="s">
        <v>0</v>
      </c>
      <c r="B15" s="59" t="s">
        <v>369</v>
      </c>
      <c r="C15" s="60" t="s">
        <v>0</v>
      </c>
      <c r="D15" s="80">
        <f>SUM(D9:D14)</f>
        <v>6290579106</v>
      </c>
      <c r="E15" s="81">
        <f>SUM(E9:E14)</f>
        <v>1412610731</v>
      </c>
      <c r="F15" s="82">
        <f t="shared" si="0"/>
        <v>7703189837</v>
      </c>
      <c r="G15" s="80">
        <f>SUM(G9:G14)</f>
        <v>6291204063</v>
      </c>
      <c r="H15" s="81">
        <f>SUM(H9:H14)</f>
        <v>1442678174</v>
      </c>
      <c r="I15" s="82">
        <f t="shared" si="1"/>
        <v>7733882237</v>
      </c>
      <c r="J15" s="80">
        <f>SUM(J9:J14)</f>
        <v>1253032267</v>
      </c>
      <c r="K15" s="81">
        <f>SUM(K9:K14)</f>
        <v>242884792</v>
      </c>
      <c r="L15" s="81">
        <f t="shared" si="2"/>
        <v>1495917059</v>
      </c>
      <c r="M15" s="96">
        <f t="shared" si="3"/>
        <v>0.19419449483314091</v>
      </c>
      <c r="N15" s="80">
        <f>SUM(N9:N14)</f>
        <v>1529972938</v>
      </c>
      <c r="O15" s="81">
        <f>SUM(O9:O14)</f>
        <v>1230385470</v>
      </c>
      <c r="P15" s="81">
        <f t="shared" si="4"/>
        <v>2760358408</v>
      </c>
      <c r="Q15" s="96">
        <f t="shared" si="5"/>
        <v>0.35833965751972419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2783005205</v>
      </c>
      <c r="AA15" s="81">
        <f t="shared" si="11"/>
        <v>1473270262</v>
      </c>
      <c r="AB15" s="81">
        <f t="shared" si="12"/>
        <v>4256275467</v>
      </c>
      <c r="AC15" s="96">
        <f t="shared" si="13"/>
        <v>0.55253415235286507</v>
      </c>
      <c r="AD15" s="80">
        <f>SUM(AD9:AD14)</f>
        <v>1438206806</v>
      </c>
      <c r="AE15" s="81">
        <f>SUM(AE9:AE14)</f>
        <v>474395884</v>
      </c>
      <c r="AF15" s="81">
        <f t="shared" si="14"/>
        <v>1912602690</v>
      </c>
      <c r="AG15" s="81">
        <f>SUM(AG9:AG14)</f>
        <v>7011777138</v>
      </c>
      <c r="AH15" s="81">
        <f>SUM(AH9:AH14)</f>
        <v>7490931603</v>
      </c>
      <c r="AI15" s="82">
        <f>SUM(AI9:AI14)</f>
        <v>3220068838</v>
      </c>
      <c r="AJ15" s="116">
        <f t="shared" si="15"/>
        <v>0.45923719117497142</v>
      </c>
      <c r="AK15" s="117">
        <f t="shared" si="16"/>
        <v>0.44324716389476593</v>
      </c>
    </row>
    <row r="16" spans="1:37" ht="13" x14ac:dyDescent="0.3">
      <c r="A16" s="55" t="s">
        <v>101</v>
      </c>
      <c r="B16" s="56" t="s">
        <v>370</v>
      </c>
      <c r="C16" s="57" t="s">
        <v>371</v>
      </c>
      <c r="D16" s="77">
        <v>662253248</v>
      </c>
      <c r="E16" s="78">
        <v>132681500</v>
      </c>
      <c r="F16" s="79">
        <f t="shared" si="0"/>
        <v>794934748</v>
      </c>
      <c r="G16" s="77">
        <v>662253248</v>
      </c>
      <c r="H16" s="78">
        <v>132681500</v>
      </c>
      <c r="I16" s="79">
        <f t="shared" si="1"/>
        <v>794934748</v>
      </c>
      <c r="J16" s="77">
        <v>136981671</v>
      </c>
      <c r="K16" s="78">
        <v>19323308</v>
      </c>
      <c r="L16" s="78">
        <f t="shared" si="2"/>
        <v>156304979</v>
      </c>
      <c r="M16" s="95">
        <f t="shared" si="3"/>
        <v>0.1966261751587188</v>
      </c>
      <c r="N16" s="77">
        <v>131061370</v>
      </c>
      <c r="O16" s="78">
        <v>13000753</v>
      </c>
      <c r="P16" s="78">
        <f t="shared" si="4"/>
        <v>144062123</v>
      </c>
      <c r="Q16" s="95">
        <f t="shared" si="5"/>
        <v>0.18122509220090099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268043041</v>
      </c>
      <c r="AA16" s="78">
        <f t="shared" si="11"/>
        <v>32324061</v>
      </c>
      <c r="AB16" s="78">
        <f t="shared" si="12"/>
        <v>300367102</v>
      </c>
      <c r="AC16" s="95">
        <f t="shared" si="13"/>
        <v>0.37785126735961982</v>
      </c>
      <c r="AD16" s="77">
        <v>111724826</v>
      </c>
      <c r="AE16" s="78">
        <v>4562238</v>
      </c>
      <c r="AF16" s="78">
        <f t="shared" si="14"/>
        <v>116287064</v>
      </c>
      <c r="AG16" s="78">
        <v>617368534</v>
      </c>
      <c r="AH16" s="78">
        <v>712720966</v>
      </c>
      <c r="AI16" s="79">
        <v>217881338</v>
      </c>
      <c r="AJ16" s="114">
        <f t="shared" si="15"/>
        <v>0.3529194087497825</v>
      </c>
      <c r="AK16" s="115">
        <f t="shared" si="16"/>
        <v>0.23884908642976832</v>
      </c>
    </row>
    <row r="17" spans="1:37" ht="13" x14ac:dyDescent="0.3">
      <c r="A17" s="55" t="s">
        <v>101</v>
      </c>
      <c r="B17" s="56" t="s">
        <v>372</v>
      </c>
      <c r="C17" s="57" t="s">
        <v>373</v>
      </c>
      <c r="D17" s="77">
        <v>957228353</v>
      </c>
      <c r="E17" s="78">
        <v>184337128</v>
      </c>
      <c r="F17" s="79">
        <f t="shared" si="0"/>
        <v>1141565481</v>
      </c>
      <c r="G17" s="77">
        <v>957228353</v>
      </c>
      <c r="H17" s="78">
        <v>184337128</v>
      </c>
      <c r="I17" s="79">
        <f t="shared" si="1"/>
        <v>1141565481</v>
      </c>
      <c r="J17" s="77">
        <v>203117081</v>
      </c>
      <c r="K17" s="78">
        <v>43608836</v>
      </c>
      <c r="L17" s="78">
        <f t="shared" si="2"/>
        <v>246725917</v>
      </c>
      <c r="M17" s="95">
        <f t="shared" si="3"/>
        <v>0.21612944776840182</v>
      </c>
      <c r="N17" s="77">
        <v>228461126</v>
      </c>
      <c r="O17" s="78">
        <v>45633768</v>
      </c>
      <c r="P17" s="78">
        <f t="shared" si="4"/>
        <v>274094894</v>
      </c>
      <c r="Q17" s="95">
        <f t="shared" si="5"/>
        <v>0.24010439923244314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431578207</v>
      </c>
      <c r="AA17" s="78">
        <f t="shared" si="11"/>
        <v>89242604</v>
      </c>
      <c r="AB17" s="78">
        <f t="shared" si="12"/>
        <v>520820811</v>
      </c>
      <c r="AC17" s="95">
        <f t="shared" si="13"/>
        <v>0.45623384700084496</v>
      </c>
      <c r="AD17" s="77">
        <v>241028196</v>
      </c>
      <c r="AE17" s="78">
        <v>22135370</v>
      </c>
      <c r="AF17" s="78">
        <f t="shared" si="14"/>
        <v>263163566</v>
      </c>
      <c r="AG17" s="78">
        <v>1136705958</v>
      </c>
      <c r="AH17" s="78">
        <v>1111366313</v>
      </c>
      <c r="AI17" s="79">
        <v>496720183</v>
      </c>
      <c r="AJ17" s="114">
        <f t="shared" si="15"/>
        <v>0.43698212321677654</v>
      </c>
      <c r="AK17" s="115">
        <f t="shared" si="16"/>
        <v>4.1538151219610686E-2</v>
      </c>
    </row>
    <row r="18" spans="1:37" ht="13" x14ac:dyDescent="0.3">
      <c r="A18" s="55" t="s">
        <v>101</v>
      </c>
      <c r="B18" s="56" t="s">
        <v>374</v>
      </c>
      <c r="C18" s="57" t="s">
        <v>375</v>
      </c>
      <c r="D18" s="77">
        <v>1362362448</v>
      </c>
      <c r="E18" s="78">
        <v>272154816</v>
      </c>
      <c r="F18" s="79">
        <f t="shared" si="0"/>
        <v>1634517264</v>
      </c>
      <c r="G18" s="77">
        <v>1362362448</v>
      </c>
      <c r="H18" s="78">
        <v>272154816</v>
      </c>
      <c r="I18" s="79">
        <f t="shared" si="1"/>
        <v>1634517264</v>
      </c>
      <c r="J18" s="77">
        <v>313897058</v>
      </c>
      <c r="K18" s="78">
        <v>65866289</v>
      </c>
      <c r="L18" s="78">
        <f t="shared" si="2"/>
        <v>379763347</v>
      </c>
      <c r="M18" s="95">
        <f t="shared" si="3"/>
        <v>0.23233975887819072</v>
      </c>
      <c r="N18" s="77">
        <v>348995136</v>
      </c>
      <c r="O18" s="78">
        <v>57812410</v>
      </c>
      <c r="P18" s="78">
        <f t="shared" si="4"/>
        <v>406807546</v>
      </c>
      <c r="Q18" s="95">
        <f t="shared" si="5"/>
        <v>0.24888543850828362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662892194</v>
      </c>
      <c r="AA18" s="78">
        <f t="shared" si="11"/>
        <v>123678699</v>
      </c>
      <c r="AB18" s="78">
        <f t="shared" si="12"/>
        <v>786570893</v>
      </c>
      <c r="AC18" s="95">
        <f t="shared" si="13"/>
        <v>0.48122519738647435</v>
      </c>
      <c r="AD18" s="77">
        <v>357738354</v>
      </c>
      <c r="AE18" s="78">
        <v>68185613</v>
      </c>
      <c r="AF18" s="78">
        <f t="shared" si="14"/>
        <v>425923967</v>
      </c>
      <c r="AG18" s="78">
        <v>1508876298</v>
      </c>
      <c r="AH18" s="78">
        <v>1580710191</v>
      </c>
      <c r="AI18" s="79">
        <v>787428521</v>
      </c>
      <c r="AJ18" s="114">
        <f t="shared" si="15"/>
        <v>0.52186419923470762</v>
      </c>
      <c r="AK18" s="115">
        <f t="shared" si="16"/>
        <v>-4.488223833621463E-2</v>
      </c>
    </row>
    <row r="19" spans="1:37" ht="13" x14ac:dyDescent="0.3">
      <c r="A19" s="55" t="s">
        <v>101</v>
      </c>
      <c r="B19" s="56" t="s">
        <v>376</v>
      </c>
      <c r="C19" s="57" t="s">
        <v>377</v>
      </c>
      <c r="D19" s="77">
        <v>545600467</v>
      </c>
      <c r="E19" s="78">
        <v>223119000</v>
      </c>
      <c r="F19" s="79">
        <f t="shared" si="0"/>
        <v>768719467</v>
      </c>
      <c r="G19" s="77">
        <v>545600467</v>
      </c>
      <c r="H19" s="78">
        <v>223119000</v>
      </c>
      <c r="I19" s="79">
        <f t="shared" si="1"/>
        <v>768719467</v>
      </c>
      <c r="J19" s="77">
        <v>154901424</v>
      </c>
      <c r="K19" s="78">
        <v>66257218</v>
      </c>
      <c r="L19" s="78">
        <f t="shared" si="2"/>
        <v>221158642</v>
      </c>
      <c r="M19" s="95">
        <f t="shared" si="3"/>
        <v>0.28769746506237498</v>
      </c>
      <c r="N19" s="77">
        <v>112155281</v>
      </c>
      <c r="O19" s="78">
        <v>76768149</v>
      </c>
      <c r="P19" s="78">
        <f t="shared" si="4"/>
        <v>188923430</v>
      </c>
      <c r="Q19" s="95">
        <f t="shared" si="5"/>
        <v>0.24576381646388046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267056705</v>
      </c>
      <c r="AA19" s="78">
        <f t="shared" si="11"/>
        <v>143025367</v>
      </c>
      <c r="AB19" s="78">
        <f t="shared" si="12"/>
        <v>410082072</v>
      </c>
      <c r="AC19" s="95">
        <f t="shared" si="13"/>
        <v>0.53346128152625538</v>
      </c>
      <c r="AD19" s="77">
        <v>118465114</v>
      </c>
      <c r="AE19" s="78">
        <v>45790846</v>
      </c>
      <c r="AF19" s="78">
        <f t="shared" si="14"/>
        <v>164255960</v>
      </c>
      <c r="AG19" s="78">
        <v>703971136</v>
      </c>
      <c r="AH19" s="78">
        <v>835688331</v>
      </c>
      <c r="AI19" s="79">
        <v>400004532</v>
      </c>
      <c r="AJ19" s="114">
        <f t="shared" si="15"/>
        <v>0.56821155235546472</v>
      </c>
      <c r="AK19" s="115">
        <f t="shared" si="16"/>
        <v>0.15017701640780645</v>
      </c>
    </row>
    <row r="20" spans="1:37" ht="13" x14ac:dyDescent="0.3">
      <c r="A20" s="55" t="s">
        <v>116</v>
      </c>
      <c r="B20" s="56" t="s">
        <v>378</v>
      </c>
      <c r="C20" s="57" t="s">
        <v>379</v>
      </c>
      <c r="D20" s="77">
        <v>1988228529</v>
      </c>
      <c r="E20" s="78">
        <v>786704023</v>
      </c>
      <c r="F20" s="79">
        <f t="shared" si="0"/>
        <v>2774932552</v>
      </c>
      <c r="G20" s="77">
        <v>1988228529</v>
      </c>
      <c r="H20" s="78">
        <v>786704023</v>
      </c>
      <c r="I20" s="79">
        <f t="shared" si="1"/>
        <v>2774932552</v>
      </c>
      <c r="J20" s="77">
        <v>390758483</v>
      </c>
      <c r="K20" s="78">
        <v>211706969</v>
      </c>
      <c r="L20" s="78">
        <f t="shared" si="2"/>
        <v>602465452</v>
      </c>
      <c r="M20" s="95">
        <f t="shared" si="3"/>
        <v>0.21710994437172179</v>
      </c>
      <c r="N20" s="77">
        <v>407651274</v>
      </c>
      <c r="O20" s="78">
        <v>170420871</v>
      </c>
      <c r="P20" s="78">
        <f t="shared" si="4"/>
        <v>578072145</v>
      </c>
      <c r="Q20" s="95">
        <f t="shared" si="5"/>
        <v>0.20831934981027245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798409757</v>
      </c>
      <c r="AA20" s="78">
        <f t="shared" si="11"/>
        <v>382127840</v>
      </c>
      <c r="AB20" s="78">
        <f t="shared" si="12"/>
        <v>1180537597</v>
      </c>
      <c r="AC20" s="95">
        <f t="shared" si="13"/>
        <v>0.42542929418199421</v>
      </c>
      <c r="AD20" s="77">
        <v>405404563</v>
      </c>
      <c r="AE20" s="78">
        <v>210483762</v>
      </c>
      <c r="AF20" s="78">
        <f t="shared" si="14"/>
        <v>615888325</v>
      </c>
      <c r="AG20" s="78">
        <v>2859124061</v>
      </c>
      <c r="AH20" s="78">
        <v>2774681780</v>
      </c>
      <c r="AI20" s="79">
        <v>1068875286</v>
      </c>
      <c r="AJ20" s="114">
        <f t="shared" si="15"/>
        <v>0.3738471165277637</v>
      </c>
      <c r="AK20" s="115">
        <f t="shared" si="16"/>
        <v>-6.1401034026745016E-2</v>
      </c>
    </row>
    <row r="21" spans="1:37" ht="14" x14ac:dyDescent="0.3">
      <c r="A21" s="58" t="s">
        <v>0</v>
      </c>
      <c r="B21" s="59" t="s">
        <v>380</v>
      </c>
      <c r="C21" s="60" t="s">
        <v>0</v>
      </c>
      <c r="D21" s="80">
        <f>SUM(D16:D20)</f>
        <v>5515673045</v>
      </c>
      <c r="E21" s="81">
        <f>SUM(E16:E20)</f>
        <v>1598996467</v>
      </c>
      <c r="F21" s="82">
        <f t="shared" si="0"/>
        <v>7114669512</v>
      </c>
      <c r="G21" s="80">
        <f>SUM(G16:G20)</f>
        <v>5515673045</v>
      </c>
      <c r="H21" s="81">
        <f>SUM(H16:H20)</f>
        <v>1598996467</v>
      </c>
      <c r="I21" s="82">
        <f t="shared" si="1"/>
        <v>7114669512</v>
      </c>
      <c r="J21" s="80">
        <f>SUM(J16:J20)</f>
        <v>1199655717</v>
      </c>
      <c r="K21" s="81">
        <f>SUM(K16:K20)</f>
        <v>406762620</v>
      </c>
      <c r="L21" s="81">
        <f t="shared" si="2"/>
        <v>1606418337</v>
      </c>
      <c r="M21" s="96">
        <f t="shared" si="3"/>
        <v>0.22578959349981401</v>
      </c>
      <c r="N21" s="80">
        <f>SUM(N16:N20)</f>
        <v>1228324187</v>
      </c>
      <c r="O21" s="81">
        <f>SUM(O16:O20)</f>
        <v>363635951</v>
      </c>
      <c r="P21" s="81">
        <f t="shared" si="4"/>
        <v>1591960138</v>
      </c>
      <c r="Q21" s="96">
        <f t="shared" si="5"/>
        <v>0.22375742616222874</v>
      </c>
      <c r="R21" s="80">
        <f>SUM(R16:R20)</f>
        <v>0</v>
      </c>
      <c r="S21" s="81">
        <f>SUM(S16:S20)</f>
        <v>0</v>
      </c>
      <c r="T21" s="81">
        <f t="shared" si="6"/>
        <v>0</v>
      </c>
      <c r="U21" s="96">
        <f t="shared" si="7"/>
        <v>0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f t="shared" si="10"/>
        <v>2427979904</v>
      </c>
      <c r="AA21" s="81">
        <f t="shared" si="11"/>
        <v>770398571</v>
      </c>
      <c r="AB21" s="81">
        <f t="shared" si="12"/>
        <v>3198378475</v>
      </c>
      <c r="AC21" s="96">
        <f t="shared" si="13"/>
        <v>0.44954701966204275</v>
      </c>
      <c r="AD21" s="80">
        <f>SUM(AD16:AD20)</f>
        <v>1234361053</v>
      </c>
      <c r="AE21" s="81">
        <f>SUM(AE16:AE20)</f>
        <v>351157829</v>
      </c>
      <c r="AF21" s="81">
        <f t="shared" si="14"/>
        <v>1585518882</v>
      </c>
      <c r="AG21" s="81">
        <f>SUM(AG16:AG20)</f>
        <v>6826045987</v>
      </c>
      <c r="AH21" s="81">
        <f>SUM(AH16:AH20)</f>
        <v>7015167581</v>
      </c>
      <c r="AI21" s="82">
        <f>SUM(AI16:AI20)</f>
        <v>2970909860</v>
      </c>
      <c r="AJ21" s="116">
        <f t="shared" si="15"/>
        <v>0.43523144521118212</v>
      </c>
      <c r="AK21" s="117">
        <f t="shared" si="16"/>
        <v>4.0625539519749676E-3</v>
      </c>
    </row>
    <row r="22" spans="1:37" ht="13" x14ac:dyDescent="0.3">
      <c r="A22" s="55" t="s">
        <v>101</v>
      </c>
      <c r="B22" s="56" t="s">
        <v>381</v>
      </c>
      <c r="C22" s="57" t="s">
        <v>382</v>
      </c>
      <c r="D22" s="77">
        <v>400488234</v>
      </c>
      <c r="E22" s="78">
        <v>86964800</v>
      </c>
      <c r="F22" s="79">
        <f t="shared" si="0"/>
        <v>487453034</v>
      </c>
      <c r="G22" s="77">
        <v>400488234</v>
      </c>
      <c r="H22" s="78">
        <v>94740068</v>
      </c>
      <c r="I22" s="79">
        <f t="shared" si="1"/>
        <v>495228302</v>
      </c>
      <c r="J22" s="77">
        <v>84638602</v>
      </c>
      <c r="K22" s="78">
        <v>20590214</v>
      </c>
      <c r="L22" s="78">
        <f t="shared" si="2"/>
        <v>105228816</v>
      </c>
      <c r="M22" s="95">
        <f t="shared" si="3"/>
        <v>0.21587477902537786</v>
      </c>
      <c r="N22" s="77">
        <v>87270842</v>
      </c>
      <c r="O22" s="78">
        <v>17858877</v>
      </c>
      <c r="P22" s="78">
        <f t="shared" si="4"/>
        <v>105129719</v>
      </c>
      <c r="Q22" s="95">
        <f t="shared" si="5"/>
        <v>0.21567148354235088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171909444</v>
      </c>
      <c r="AA22" s="78">
        <f t="shared" si="11"/>
        <v>38449091</v>
      </c>
      <c r="AB22" s="78">
        <f t="shared" si="12"/>
        <v>210358535</v>
      </c>
      <c r="AC22" s="95">
        <f t="shared" si="13"/>
        <v>0.43154626256772871</v>
      </c>
      <c r="AD22" s="77">
        <v>57171054</v>
      </c>
      <c r="AE22" s="78">
        <v>24348394</v>
      </c>
      <c r="AF22" s="78">
        <f t="shared" si="14"/>
        <v>81519448</v>
      </c>
      <c r="AG22" s="78">
        <v>507811096</v>
      </c>
      <c r="AH22" s="78">
        <v>572392053</v>
      </c>
      <c r="AI22" s="79">
        <v>167303925</v>
      </c>
      <c r="AJ22" s="114">
        <f t="shared" si="15"/>
        <v>0.32946094781670543</v>
      </c>
      <c r="AK22" s="115">
        <f t="shared" si="16"/>
        <v>0.28962746411138607</v>
      </c>
    </row>
    <row r="23" spans="1:37" ht="13" x14ac:dyDescent="0.3">
      <c r="A23" s="55" t="s">
        <v>101</v>
      </c>
      <c r="B23" s="56" t="s">
        <v>383</v>
      </c>
      <c r="C23" s="57" t="s">
        <v>384</v>
      </c>
      <c r="D23" s="77">
        <v>285311044</v>
      </c>
      <c r="E23" s="78">
        <v>64396800</v>
      </c>
      <c r="F23" s="79">
        <f t="shared" si="0"/>
        <v>349707844</v>
      </c>
      <c r="G23" s="77">
        <v>285311044</v>
      </c>
      <c r="H23" s="78">
        <v>64396800</v>
      </c>
      <c r="I23" s="79">
        <f t="shared" si="1"/>
        <v>349707844</v>
      </c>
      <c r="J23" s="77">
        <v>53609373</v>
      </c>
      <c r="K23" s="78">
        <v>6734191</v>
      </c>
      <c r="L23" s="78">
        <f t="shared" si="2"/>
        <v>60343564</v>
      </c>
      <c r="M23" s="95">
        <f t="shared" si="3"/>
        <v>0.17255421928711442</v>
      </c>
      <c r="N23" s="77">
        <v>96833374</v>
      </c>
      <c r="O23" s="78">
        <v>11868744</v>
      </c>
      <c r="P23" s="78">
        <f t="shared" si="4"/>
        <v>108702118</v>
      </c>
      <c r="Q23" s="95">
        <f t="shared" si="5"/>
        <v>0.31083694536745937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150442747</v>
      </c>
      <c r="AA23" s="78">
        <f t="shared" si="11"/>
        <v>18602935</v>
      </c>
      <c r="AB23" s="78">
        <f t="shared" si="12"/>
        <v>169045682</v>
      </c>
      <c r="AC23" s="95">
        <f t="shared" si="13"/>
        <v>0.48339116465457377</v>
      </c>
      <c r="AD23" s="77">
        <v>64975828</v>
      </c>
      <c r="AE23" s="78">
        <v>23260940</v>
      </c>
      <c r="AF23" s="78">
        <f t="shared" si="14"/>
        <v>88236768</v>
      </c>
      <c r="AG23" s="78">
        <v>356572062</v>
      </c>
      <c r="AH23" s="78">
        <v>356572062</v>
      </c>
      <c r="AI23" s="79">
        <v>168499108</v>
      </c>
      <c r="AJ23" s="114">
        <f t="shared" si="15"/>
        <v>0.47255274867833025</v>
      </c>
      <c r="AK23" s="115">
        <f t="shared" si="16"/>
        <v>0.23193675906171007</v>
      </c>
    </row>
    <row r="24" spans="1:37" ht="13" x14ac:dyDescent="0.3">
      <c r="A24" s="55" t="s">
        <v>101</v>
      </c>
      <c r="B24" s="56" t="s">
        <v>73</v>
      </c>
      <c r="C24" s="57" t="s">
        <v>74</v>
      </c>
      <c r="D24" s="77">
        <v>5724363741</v>
      </c>
      <c r="E24" s="78">
        <v>716060669</v>
      </c>
      <c r="F24" s="79">
        <f t="shared" si="0"/>
        <v>6440424410</v>
      </c>
      <c r="G24" s="77">
        <v>5724363741</v>
      </c>
      <c r="H24" s="78">
        <v>716060669</v>
      </c>
      <c r="I24" s="79">
        <f t="shared" si="1"/>
        <v>6440424410</v>
      </c>
      <c r="J24" s="77">
        <v>1180139352</v>
      </c>
      <c r="K24" s="78">
        <v>99403706</v>
      </c>
      <c r="L24" s="78">
        <f t="shared" si="2"/>
        <v>1279543058</v>
      </c>
      <c r="M24" s="95">
        <f t="shared" si="3"/>
        <v>0.19867371721858312</v>
      </c>
      <c r="N24" s="77">
        <v>1489241881</v>
      </c>
      <c r="O24" s="78">
        <v>245584294</v>
      </c>
      <c r="P24" s="78">
        <f t="shared" si="4"/>
        <v>1734826175</v>
      </c>
      <c r="Q24" s="95">
        <f t="shared" si="5"/>
        <v>0.26936519467666575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2669381233</v>
      </c>
      <c r="AA24" s="78">
        <f t="shared" si="11"/>
        <v>344988000</v>
      </c>
      <c r="AB24" s="78">
        <f t="shared" si="12"/>
        <v>3014369233</v>
      </c>
      <c r="AC24" s="95">
        <f t="shared" si="13"/>
        <v>0.46803891189524882</v>
      </c>
      <c r="AD24" s="77">
        <v>1283567193</v>
      </c>
      <c r="AE24" s="78">
        <v>229306244</v>
      </c>
      <c r="AF24" s="78">
        <f t="shared" si="14"/>
        <v>1512873437</v>
      </c>
      <c r="AG24" s="78">
        <v>5960354691</v>
      </c>
      <c r="AH24" s="78">
        <v>6080042837</v>
      </c>
      <c r="AI24" s="79">
        <v>3057749258</v>
      </c>
      <c r="AJ24" s="114">
        <f t="shared" si="15"/>
        <v>0.5130146470338639</v>
      </c>
      <c r="AK24" s="115">
        <f t="shared" si="16"/>
        <v>0.14670938927986477</v>
      </c>
    </row>
    <row r="25" spans="1:37" ht="13" x14ac:dyDescent="0.3">
      <c r="A25" s="55" t="s">
        <v>101</v>
      </c>
      <c r="B25" s="56" t="s">
        <v>385</v>
      </c>
      <c r="C25" s="57" t="s">
        <v>386</v>
      </c>
      <c r="D25" s="77">
        <v>638714932</v>
      </c>
      <c r="E25" s="78">
        <v>246865699</v>
      </c>
      <c r="F25" s="79">
        <f t="shared" si="0"/>
        <v>885580631</v>
      </c>
      <c r="G25" s="77">
        <v>638714932</v>
      </c>
      <c r="H25" s="78">
        <v>246865699</v>
      </c>
      <c r="I25" s="79">
        <f t="shared" si="1"/>
        <v>885580631</v>
      </c>
      <c r="J25" s="77">
        <v>71356248</v>
      </c>
      <c r="K25" s="78">
        <v>49793894</v>
      </c>
      <c r="L25" s="78">
        <f t="shared" si="2"/>
        <v>121150142</v>
      </c>
      <c r="M25" s="95">
        <f t="shared" si="3"/>
        <v>0.13680306203535295</v>
      </c>
      <c r="N25" s="77">
        <v>73868845</v>
      </c>
      <c r="O25" s="78">
        <v>50002419</v>
      </c>
      <c r="P25" s="78">
        <f t="shared" si="4"/>
        <v>123871264</v>
      </c>
      <c r="Q25" s="95">
        <f t="shared" si="5"/>
        <v>0.13987576022312528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145225093</v>
      </c>
      <c r="AA25" s="78">
        <f t="shared" si="11"/>
        <v>99796313</v>
      </c>
      <c r="AB25" s="78">
        <f t="shared" si="12"/>
        <v>245021406</v>
      </c>
      <c r="AC25" s="95">
        <f t="shared" si="13"/>
        <v>0.27667882225847823</v>
      </c>
      <c r="AD25" s="77">
        <v>86772977</v>
      </c>
      <c r="AE25" s="78">
        <v>32008580</v>
      </c>
      <c r="AF25" s="78">
        <f t="shared" si="14"/>
        <v>118781557</v>
      </c>
      <c r="AG25" s="78">
        <v>829273694</v>
      </c>
      <c r="AH25" s="78">
        <v>870835825</v>
      </c>
      <c r="AI25" s="79">
        <v>198306564</v>
      </c>
      <c r="AJ25" s="114">
        <f t="shared" si="15"/>
        <v>0.23913282844348852</v>
      </c>
      <c r="AK25" s="115">
        <f t="shared" si="16"/>
        <v>4.2849303617058965E-2</v>
      </c>
    </row>
    <row r="26" spans="1:37" ht="13" x14ac:dyDescent="0.3">
      <c r="A26" s="55" t="s">
        <v>116</v>
      </c>
      <c r="B26" s="56" t="s">
        <v>387</v>
      </c>
      <c r="C26" s="57" t="s">
        <v>388</v>
      </c>
      <c r="D26" s="77">
        <v>1208191000</v>
      </c>
      <c r="E26" s="78">
        <v>393366000</v>
      </c>
      <c r="F26" s="79">
        <f t="shared" si="0"/>
        <v>1601557000</v>
      </c>
      <c r="G26" s="77">
        <v>1208191000</v>
      </c>
      <c r="H26" s="78">
        <v>393366000</v>
      </c>
      <c r="I26" s="79">
        <f t="shared" si="1"/>
        <v>1601557000</v>
      </c>
      <c r="J26" s="77">
        <v>209069556</v>
      </c>
      <c r="K26" s="78">
        <v>117403078</v>
      </c>
      <c r="L26" s="78">
        <f t="shared" si="2"/>
        <v>326472634</v>
      </c>
      <c r="M26" s="95">
        <f t="shared" si="3"/>
        <v>0.20384702761125581</v>
      </c>
      <c r="N26" s="77">
        <v>197313822</v>
      </c>
      <c r="O26" s="78">
        <v>209847806</v>
      </c>
      <c r="P26" s="78">
        <f t="shared" si="4"/>
        <v>407161628</v>
      </c>
      <c r="Q26" s="95">
        <f t="shared" si="5"/>
        <v>0.25422862127292378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406383378</v>
      </c>
      <c r="AA26" s="78">
        <f t="shared" si="11"/>
        <v>327250884</v>
      </c>
      <c r="AB26" s="78">
        <f t="shared" si="12"/>
        <v>733634262</v>
      </c>
      <c r="AC26" s="95">
        <f t="shared" si="13"/>
        <v>0.45807564888417956</v>
      </c>
      <c r="AD26" s="77">
        <v>182204606</v>
      </c>
      <c r="AE26" s="78">
        <v>167157796</v>
      </c>
      <c r="AF26" s="78">
        <f t="shared" si="14"/>
        <v>349362402</v>
      </c>
      <c r="AG26" s="78">
        <v>1541915000</v>
      </c>
      <c r="AH26" s="78">
        <v>1694872000</v>
      </c>
      <c r="AI26" s="79">
        <v>640116045</v>
      </c>
      <c r="AJ26" s="114">
        <f t="shared" si="15"/>
        <v>0.41514353579801738</v>
      </c>
      <c r="AK26" s="115">
        <f t="shared" si="16"/>
        <v>0.16544203288366455</v>
      </c>
    </row>
    <row r="27" spans="1:37" ht="14" x14ac:dyDescent="0.3">
      <c r="A27" s="58" t="s">
        <v>0</v>
      </c>
      <c r="B27" s="59" t="s">
        <v>389</v>
      </c>
      <c r="C27" s="60" t="s">
        <v>0</v>
      </c>
      <c r="D27" s="80">
        <f>SUM(D22:D26)</f>
        <v>8257068951</v>
      </c>
      <c r="E27" s="81">
        <f>SUM(E22:E26)</f>
        <v>1507653968</v>
      </c>
      <c r="F27" s="82">
        <f t="shared" si="0"/>
        <v>9764722919</v>
      </c>
      <c r="G27" s="80">
        <f>SUM(G22:G26)</f>
        <v>8257068951</v>
      </c>
      <c r="H27" s="81">
        <f>SUM(H22:H26)</f>
        <v>1515429236</v>
      </c>
      <c r="I27" s="82">
        <f t="shared" si="1"/>
        <v>9772498187</v>
      </c>
      <c r="J27" s="80">
        <f>SUM(J22:J26)</f>
        <v>1598813131</v>
      </c>
      <c r="K27" s="81">
        <f>SUM(K22:K26)</f>
        <v>293925083</v>
      </c>
      <c r="L27" s="81">
        <f t="shared" si="2"/>
        <v>1892738214</v>
      </c>
      <c r="M27" s="96">
        <f t="shared" si="3"/>
        <v>0.19383429818752443</v>
      </c>
      <c r="N27" s="80">
        <f>SUM(N22:N26)</f>
        <v>1944528764</v>
      </c>
      <c r="O27" s="81">
        <f>SUM(O22:O26)</f>
        <v>535162140</v>
      </c>
      <c r="P27" s="81">
        <f t="shared" si="4"/>
        <v>2479690904</v>
      </c>
      <c r="Q27" s="96">
        <f t="shared" si="5"/>
        <v>0.2539438061447773</v>
      </c>
      <c r="R27" s="80">
        <f>SUM(R22:R26)</f>
        <v>0</v>
      </c>
      <c r="S27" s="81">
        <f>SUM(S22:S26)</f>
        <v>0</v>
      </c>
      <c r="T27" s="81">
        <f t="shared" si="6"/>
        <v>0</v>
      </c>
      <c r="U27" s="96">
        <f t="shared" si="7"/>
        <v>0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f t="shared" si="10"/>
        <v>3543341895</v>
      </c>
      <c r="AA27" s="81">
        <f t="shared" si="11"/>
        <v>829087223</v>
      </c>
      <c r="AB27" s="81">
        <f t="shared" si="12"/>
        <v>4372429118</v>
      </c>
      <c r="AC27" s="96">
        <f t="shared" si="13"/>
        <v>0.44777810433230175</v>
      </c>
      <c r="AD27" s="80">
        <f>SUM(AD22:AD26)</f>
        <v>1674691658</v>
      </c>
      <c r="AE27" s="81">
        <f>SUM(AE22:AE26)</f>
        <v>476081954</v>
      </c>
      <c r="AF27" s="81">
        <f t="shared" si="14"/>
        <v>2150773612</v>
      </c>
      <c r="AG27" s="81">
        <f>SUM(AG22:AG26)</f>
        <v>9195926543</v>
      </c>
      <c r="AH27" s="81">
        <f>SUM(AH22:AH26)</f>
        <v>9574714777</v>
      </c>
      <c r="AI27" s="82">
        <f>SUM(AI22:AI26)</f>
        <v>4231974900</v>
      </c>
      <c r="AJ27" s="116">
        <f t="shared" si="15"/>
        <v>0.4602010336001876</v>
      </c>
      <c r="AK27" s="117">
        <f t="shared" si="16"/>
        <v>0.15292975986168078</v>
      </c>
    </row>
    <row r="28" spans="1:37" ht="13" x14ac:dyDescent="0.3">
      <c r="A28" s="55" t="s">
        <v>101</v>
      </c>
      <c r="B28" s="56" t="s">
        <v>390</v>
      </c>
      <c r="C28" s="57" t="s">
        <v>391</v>
      </c>
      <c r="D28" s="77">
        <v>601404839</v>
      </c>
      <c r="E28" s="78">
        <v>109479950</v>
      </c>
      <c r="F28" s="79">
        <f t="shared" si="0"/>
        <v>710884789</v>
      </c>
      <c r="G28" s="77">
        <v>601404839</v>
      </c>
      <c r="H28" s="78">
        <v>109479950</v>
      </c>
      <c r="I28" s="79">
        <f t="shared" si="1"/>
        <v>710884789</v>
      </c>
      <c r="J28" s="77">
        <v>108593344</v>
      </c>
      <c r="K28" s="78">
        <v>16634767</v>
      </c>
      <c r="L28" s="78">
        <f t="shared" si="2"/>
        <v>125228111</v>
      </c>
      <c r="M28" s="95">
        <f t="shared" si="3"/>
        <v>0.17615809613278982</v>
      </c>
      <c r="N28" s="77">
        <v>125693089</v>
      </c>
      <c r="O28" s="78">
        <v>14254991</v>
      </c>
      <c r="P28" s="78">
        <f t="shared" si="4"/>
        <v>139948080</v>
      </c>
      <c r="Q28" s="95">
        <f t="shared" si="5"/>
        <v>0.19686464271779489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234286433</v>
      </c>
      <c r="AA28" s="78">
        <f t="shared" si="11"/>
        <v>30889758</v>
      </c>
      <c r="AB28" s="78">
        <f t="shared" si="12"/>
        <v>265176191</v>
      </c>
      <c r="AC28" s="95">
        <f t="shared" si="13"/>
        <v>0.37302273885058468</v>
      </c>
      <c r="AD28" s="77">
        <v>91996470</v>
      </c>
      <c r="AE28" s="78">
        <v>6900868</v>
      </c>
      <c r="AF28" s="78">
        <f t="shared" si="14"/>
        <v>98897338</v>
      </c>
      <c r="AG28" s="78">
        <v>653866542</v>
      </c>
      <c r="AH28" s="78">
        <v>651709624</v>
      </c>
      <c r="AI28" s="79">
        <v>209284916</v>
      </c>
      <c r="AJ28" s="114">
        <f t="shared" si="15"/>
        <v>0.32007283223248328</v>
      </c>
      <c r="AK28" s="115">
        <f t="shared" si="16"/>
        <v>0.415084397923835</v>
      </c>
    </row>
    <row r="29" spans="1:37" ht="13" x14ac:dyDescent="0.3">
      <c r="A29" s="55" t="s">
        <v>101</v>
      </c>
      <c r="B29" s="56" t="s">
        <v>392</v>
      </c>
      <c r="C29" s="57" t="s">
        <v>393</v>
      </c>
      <c r="D29" s="77">
        <v>901405109</v>
      </c>
      <c r="E29" s="78">
        <v>157914047</v>
      </c>
      <c r="F29" s="79">
        <f t="shared" si="0"/>
        <v>1059319156</v>
      </c>
      <c r="G29" s="77">
        <v>901405109</v>
      </c>
      <c r="H29" s="78">
        <v>157914047</v>
      </c>
      <c r="I29" s="79">
        <f t="shared" si="1"/>
        <v>1059319156</v>
      </c>
      <c r="J29" s="77">
        <v>195292516</v>
      </c>
      <c r="K29" s="78">
        <v>38430289</v>
      </c>
      <c r="L29" s="78">
        <f t="shared" si="2"/>
        <v>233722805</v>
      </c>
      <c r="M29" s="95">
        <f t="shared" si="3"/>
        <v>0.22063492732684992</v>
      </c>
      <c r="N29" s="77">
        <v>248273877</v>
      </c>
      <c r="O29" s="78">
        <v>49156915</v>
      </c>
      <c r="P29" s="78">
        <f t="shared" si="4"/>
        <v>297430792</v>
      </c>
      <c r="Q29" s="95">
        <f t="shared" si="5"/>
        <v>0.28077543044071979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443566393</v>
      </c>
      <c r="AA29" s="78">
        <f t="shared" si="11"/>
        <v>87587204</v>
      </c>
      <c r="AB29" s="78">
        <f t="shared" si="12"/>
        <v>531153597</v>
      </c>
      <c r="AC29" s="95">
        <f t="shared" si="13"/>
        <v>0.5014103577675697</v>
      </c>
      <c r="AD29" s="77">
        <v>207453718</v>
      </c>
      <c r="AE29" s="78">
        <v>43934307</v>
      </c>
      <c r="AF29" s="78">
        <f t="shared" si="14"/>
        <v>251388025</v>
      </c>
      <c r="AG29" s="78">
        <v>1059728966</v>
      </c>
      <c r="AH29" s="78">
        <v>1097708359</v>
      </c>
      <c r="AI29" s="79">
        <v>484136901</v>
      </c>
      <c r="AJ29" s="114">
        <f t="shared" si="15"/>
        <v>0.45684973850191052</v>
      </c>
      <c r="AK29" s="115">
        <f t="shared" si="16"/>
        <v>0.18315417769004716</v>
      </c>
    </row>
    <row r="30" spans="1:37" ht="13" x14ac:dyDescent="0.3">
      <c r="A30" s="55" t="s">
        <v>101</v>
      </c>
      <c r="B30" s="56" t="s">
        <v>394</v>
      </c>
      <c r="C30" s="57" t="s">
        <v>395</v>
      </c>
      <c r="D30" s="77">
        <v>627799036</v>
      </c>
      <c r="E30" s="78">
        <v>152010992</v>
      </c>
      <c r="F30" s="79">
        <f t="shared" si="0"/>
        <v>779810028</v>
      </c>
      <c r="G30" s="77">
        <v>627799036</v>
      </c>
      <c r="H30" s="78">
        <v>152010992</v>
      </c>
      <c r="I30" s="79">
        <f t="shared" si="1"/>
        <v>779810028</v>
      </c>
      <c r="J30" s="77">
        <v>128746727</v>
      </c>
      <c r="K30" s="78">
        <v>49629218</v>
      </c>
      <c r="L30" s="78">
        <f t="shared" si="2"/>
        <v>178375945</v>
      </c>
      <c r="M30" s="95">
        <f t="shared" si="3"/>
        <v>0.22874282016799097</v>
      </c>
      <c r="N30" s="77">
        <v>156266480</v>
      </c>
      <c r="O30" s="78">
        <v>37609310</v>
      </c>
      <c r="P30" s="78">
        <f t="shared" si="4"/>
        <v>193875790</v>
      </c>
      <c r="Q30" s="95">
        <f t="shared" si="5"/>
        <v>0.24861925730454956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285013207</v>
      </c>
      <c r="AA30" s="78">
        <f t="shared" si="11"/>
        <v>87238528</v>
      </c>
      <c r="AB30" s="78">
        <f t="shared" si="12"/>
        <v>372251735</v>
      </c>
      <c r="AC30" s="95">
        <f t="shared" si="13"/>
        <v>0.4773620774725405</v>
      </c>
      <c r="AD30" s="77">
        <v>135538052</v>
      </c>
      <c r="AE30" s="78">
        <v>19400245</v>
      </c>
      <c r="AF30" s="78">
        <f t="shared" si="14"/>
        <v>154938297</v>
      </c>
      <c r="AG30" s="78">
        <v>668740223</v>
      </c>
      <c r="AH30" s="78">
        <v>732406204</v>
      </c>
      <c r="AI30" s="79">
        <v>289914428</v>
      </c>
      <c r="AJ30" s="114">
        <f t="shared" si="15"/>
        <v>0.43352323971097517</v>
      </c>
      <c r="AK30" s="115">
        <f t="shared" si="16"/>
        <v>0.2513096745861354</v>
      </c>
    </row>
    <row r="31" spans="1:37" ht="13" x14ac:dyDescent="0.3">
      <c r="A31" s="55" t="s">
        <v>101</v>
      </c>
      <c r="B31" s="56" t="s">
        <v>396</v>
      </c>
      <c r="C31" s="57" t="s">
        <v>397</v>
      </c>
      <c r="D31" s="77">
        <v>1634880982</v>
      </c>
      <c r="E31" s="78">
        <v>440755800</v>
      </c>
      <c r="F31" s="79">
        <f t="shared" si="0"/>
        <v>2075636782</v>
      </c>
      <c r="G31" s="77">
        <v>1634880982</v>
      </c>
      <c r="H31" s="78">
        <v>440755800</v>
      </c>
      <c r="I31" s="79">
        <f t="shared" si="1"/>
        <v>2075636782</v>
      </c>
      <c r="J31" s="77">
        <v>409645192</v>
      </c>
      <c r="K31" s="78">
        <v>128826567</v>
      </c>
      <c r="L31" s="78">
        <f t="shared" si="2"/>
        <v>538471759</v>
      </c>
      <c r="M31" s="95">
        <f t="shared" si="3"/>
        <v>0.25942484912083236</v>
      </c>
      <c r="N31" s="77">
        <v>402033649</v>
      </c>
      <c r="O31" s="78">
        <v>104173468</v>
      </c>
      <c r="P31" s="78">
        <f t="shared" si="4"/>
        <v>506207117</v>
      </c>
      <c r="Q31" s="95">
        <f t="shared" si="5"/>
        <v>0.24388039438780768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811678841</v>
      </c>
      <c r="AA31" s="78">
        <f t="shared" si="11"/>
        <v>233000035</v>
      </c>
      <c r="AB31" s="78">
        <f t="shared" si="12"/>
        <v>1044678876</v>
      </c>
      <c r="AC31" s="95">
        <f t="shared" si="13"/>
        <v>0.50330524350864003</v>
      </c>
      <c r="AD31" s="77">
        <v>412858461</v>
      </c>
      <c r="AE31" s="78">
        <v>92605805</v>
      </c>
      <c r="AF31" s="78">
        <f t="shared" si="14"/>
        <v>505464266</v>
      </c>
      <c r="AG31" s="78">
        <v>1871564297</v>
      </c>
      <c r="AH31" s="78">
        <v>1975391149</v>
      </c>
      <c r="AI31" s="79">
        <v>944055038</v>
      </c>
      <c r="AJ31" s="114">
        <f t="shared" si="15"/>
        <v>0.50442030739379939</v>
      </c>
      <c r="AK31" s="115">
        <f t="shared" si="16"/>
        <v>1.4696409815051492E-3</v>
      </c>
    </row>
    <row r="32" spans="1:37" ht="13" x14ac:dyDescent="0.3">
      <c r="A32" s="55" t="s">
        <v>101</v>
      </c>
      <c r="B32" s="56" t="s">
        <v>398</v>
      </c>
      <c r="C32" s="57" t="s">
        <v>399</v>
      </c>
      <c r="D32" s="77">
        <v>979048560</v>
      </c>
      <c r="E32" s="78">
        <v>202997292</v>
      </c>
      <c r="F32" s="79">
        <f t="shared" si="0"/>
        <v>1182045852</v>
      </c>
      <c r="G32" s="77">
        <v>979048560</v>
      </c>
      <c r="H32" s="78">
        <v>202997292</v>
      </c>
      <c r="I32" s="79">
        <f t="shared" si="1"/>
        <v>1182045852</v>
      </c>
      <c r="J32" s="77">
        <v>321871515</v>
      </c>
      <c r="K32" s="78">
        <v>19408888</v>
      </c>
      <c r="L32" s="78">
        <f t="shared" si="2"/>
        <v>341280403</v>
      </c>
      <c r="M32" s="95">
        <f t="shared" si="3"/>
        <v>0.28872010541939619</v>
      </c>
      <c r="N32" s="77">
        <v>265489333</v>
      </c>
      <c r="O32" s="78">
        <v>29250686</v>
      </c>
      <c r="P32" s="78">
        <f t="shared" si="4"/>
        <v>294740019</v>
      </c>
      <c r="Q32" s="95">
        <f t="shared" si="5"/>
        <v>0.24934736541844402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587360848</v>
      </c>
      <c r="AA32" s="78">
        <f t="shared" si="11"/>
        <v>48659574</v>
      </c>
      <c r="AB32" s="78">
        <f t="shared" si="12"/>
        <v>636020422</v>
      </c>
      <c r="AC32" s="95">
        <f t="shared" si="13"/>
        <v>0.53806747083784023</v>
      </c>
      <c r="AD32" s="77">
        <v>193111897</v>
      </c>
      <c r="AE32" s="78">
        <v>48162452</v>
      </c>
      <c r="AF32" s="78">
        <f t="shared" si="14"/>
        <v>241274349</v>
      </c>
      <c r="AG32" s="78">
        <v>1112615418</v>
      </c>
      <c r="AH32" s="78">
        <v>1149665691</v>
      </c>
      <c r="AI32" s="79">
        <v>455577191</v>
      </c>
      <c r="AJ32" s="114">
        <f t="shared" si="15"/>
        <v>0.40946510683712278</v>
      </c>
      <c r="AK32" s="115">
        <f t="shared" si="16"/>
        <v>0.22159699206151418</v>
      </c>
    </row>
    <row r="33" spans="1:37" ht="13" x14ac:dyDescent="0.3">
      <c r="A33" s="55" t="s">
        <v>116</v>
      </c>
      <c r="B33" s="56" t="s">
        <v>400</v>
      </c>
      <c r="C33" s="57" t="s">
        <v>401</v>
      </c>
      <c r="D33" s="77">
        <v>198878737</v>
      </c>
      <c r="E33" s="78">
        <v>100000</v>
      </c>
      <c r="F33" s="79">
        <f t="shared" si="0"/>
        <v>198978737</v>
      </c>
      <c r="G33" s="77">
        <v>198878737</v>
      </c>
      <c r="H33" s="78">
        <v>100000</v>
      </c>
      <c r="I33" s="79">
        <f t="shared" si="1"/>
        <v>198978737</v>
      </c>
      <c r="J33" s="77">
        <v>55413022</v>
      </c>
      <c r="K33" s="78">
        <v>0</v>
      </c>
      <c r="L33" s="78">
        <f t="shared" si="2"/>
        <v>55413022</v>
      </c>
      <c r="M33" s="95">
        <f t="shared" si="3"/>
        <v>0.27848715312732136</v>
      </c>
      <c r="N33" s="77">
        <v>50227645</v>
      </c>
      <c r="O33" s="78">
        <v>0</v>
      </c>
      <c r="P33" s="78">
        <f t="shared" si="4"/>
        <v>50227645</v>
      </c>
      <c r="Q33" s="95">
        <f t="shared" si="5"/>
        <v>0.252427197786465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105640667</v>
      </c>
      <c r="AA33" s="78">
        <f t="shared" si="11"/>
        <v>0</v>
      </c>
      <c r="AB33" s="78">
        <f t="shared" si="12"/>
        <v>105640667</v>
      </c>
      <c r="AC33" s="95">
        <f t="shared" si="13"/>
        <v>0.53091435091378636</v>
      </c>
      <c r="AD33" s="77">
        <v>51735585</v>
      </c>
      <c r="AE33" s="78">
        <v>0</v>
      </c>
      <c r="AF33" s="78">
        <f t="shared" si="14"/>
        <v>51735585</v>
      </c>
      <c r="AG33" s="78">
        <v>196875455</v>
      </c>
      <c r="AH33" s="78">
        <v>196875456</v>
      </c>
      <c r="AI33" s="79">
        <v>96144433</v>
      </c>
      <c r="AJ33" s="114">
        <f t="shared" si="15"/>
        <v>0.48835154692086935</v>
      </c>
      <c r="AK33" s="115">
        <f t="shared" si="16"/>
        <v>-2.9147056131674121E-2</v>
      </c>
    </row>
    <row r="34" spans="1:37" ht="14" x14ac:dyDescent="0.3">
      <c r="A34" s="58" t="s">
        <v>0</v>
      </c>
      <c r="B34" s="59" t="s">
        <v>402</v>
      </c>
      <c r="C34" s="60" t="s">
        <v>0</v>
      </c>
      <c r="D34" s="80">
        <f>SUM(D28:D33)</f>
        <v>4943417263</v>
      </c>
      <c r="E34" s="81">
        <f>SUM(E28:E33)</f>
        <v>1063258081</v>
      </c>
      <c r="F34" s="82">
        <f t="shared" si="0"/>
        <v>6006675344</v>
      </c>
      <c r="G34" s="80">
        <f>SUM(G28:G33)</f>
        <v>4943417263</v>
      </c>
      <c r="H34" s="81">
        <f>SUM(H28:H33)</f>
        <v>1063258081</v>
      </c>
      <c r="I34" s="82">
        <f t="shared" si="1"/>
        <v>6006675344</v>
      </c>
      <c r="J34" s="80">
        <f>SUM(J28:J33)</f>
        <v>1219562316</v>
      </c>
      <c r="K34" s="81">
        <f>SUM(K28:K33)</f>
        <v>252929729</v>
      </c>
      <c r="L34" s="81">
        <f t="shared" si="2"/>
        <v>1472492045</v>
      </c>
      <c r="M34" s="96">
        <f t="shared" si="3"/>
        <v>0.24514260562972753</v>
      </c>
      <c r="N34" s="80">
        <f>SUM(N28:N33)</f>
        <v>1247984073</v>
      </c>
      <c r="O34" s="81">
        <f>SUM(O28:O33)</f>
        <v>234445370</v>
      </c>
      <c r="P34" s="81">
        <f t="shared" si="4"/>
        <v>1482429443</v>
      </c>
      <c r="Q34" s="96">
        <f t="shared" si="5"/>
        <v>0.24679699802333782</v>
      </c>
      <c r="R34" s="80">
        <f>SUM(R28:R33)</f>
        <v>0</v>
      </c>
      <c r="S34" s="81">
        <f>SUM(S28:S33)</f>
        <v>0</v>
      </c>
      <c r="T34" s="81">
        <f t="shared" si="6"/>
        <v>0</v>
      </c>
      <c r="U34" s="96">
        <f t="shared" si="7"/>
        <v>0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f t="shared" si="10"/>
        <v>2467546389</v>
      </c>
      <c r="AA34" s="81">
        <f t="shared" si="11"/>
        <v>487375099</v>
      </c>
      <c r="AB34" s="81">
        <f t="shared" si="12"/>
        <v>2954921488</v>
      </c>
      <c r="AC34" s="96">
        <f t="shared" si="13"/>
        <v>0.49193960365306538</v>
      </c>
      <c r="AD34" s="80">
        <f>SUM(AD28:AD33)</f>
        <v>1092694183</v>
      </c>
      <c r="AE34" s="81">
        <f>SUM(AE28:AE33)</f>
        <v>211003677</v>
      </c>
      <c r="AF34" s="81">
        <f t="shared" si="14"/>
        <v>1303697860</v>
      </c>
      <c r="AG34" s="81">
        <f>SUM(AG28:AG33)</f>
        <v>5563390901</v>
      </c>
      <c r="AH34" s="81">
        <f>SUM(AH28:AH33)</f>
        <v>5803756483</v>
      </c>
      <c r="AI34" s="82">
        <f>SUM(AI28:AI33)</f>
        <v>2479112907</v>
      </c>
      <c r="AJ34" s="116">
        <f t="shared" si="15"/>
        <v>0.44561184916098351</v>
      </c>
      <c r="AK34" s="117">
        <f t="shared" si="16"/>
        <v>0.13709586284048969</v>
      </c>
    </row>
    <row r="35" spans="1:37" ht="13" x14ac:dyDescent="0.3">
      <c r="A35" s="55" t="s">
        <v>101</v>
      </c>
      <c r="B35" s="56" t="s">
        <v>403</v>
      </c>
      <c r="C35" s="57" t="s">
        <v>404</v>
      </c>
      <c r="D35" s="77">
        <v>456261208</v>
      </c>
      <c r="E35" s="78">
        <v>149431968</v>
      </c>
      <c r="F35" s="79">
        <f t="shared" si="0"/>
        <v>605693176</v>
      </c>
      <c r="G35" s="77">
        <v>456261208</v>
      </c>
      <c r="H35" s="78">
        <v>149431968</v>
      </c>
      <c r="I35" s="79">
        <f t="shared" si="1"/>
        <v>605693176</v>
      </c>
      <c r="J35" s="77">
        <v>100606935</v>
      </c>
      <c r="K35" s="78">
        <v>21553423</v>
      </c>
      <c r="L35" s="78">
        <f t="shared" si="2"/>
        <v>122160358</v>
      </c>
      <c r="M35" s="95">
        <f t="shared" si="3"/>
        <v>0.20168686529828098</v>
      </c>
      <c r="N35" s="77">
        <v>79045713</v>
      </c>
      <c r="O35" s="78">
        <v>14759022</v>
      </c>
      <c r="P35" s="78">
        <f t="shared" si="4"/>
        <v>93804735</v>
      </c>
      <c r="Q35" s="95">
        <f t="shared" si="5"/>
        <v>0.15487170520805074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179652648</v>
      </c>
      <c r="AA35" s="78">
        <f t="shared" si="11"/>
        <v>36312445</v>
      </c>
      <c r="AB35" s="78">
        <f t="shared" si="12"/>
        <v>215965093</v>
      </c>
      <c r="AC35" s="95">
        <f t="shared" si="13"/>
        <v>0.35655857050633172</v>
      </c>
      <c r="AD35" s="77">
        <v>147729915</v>
      </c>
      <c r="AE35" s="78">
        <v>29335523</v>
      </c>
      <c r="AF35" s="78">
        <f t="shared" si="14"/>
        <v>177065438</v>
      </c>
      <c r="AG35" s="78">
        <v>516160829</v>
      </c>
      <c r="AH35" s="78">
        <v>538559208</v>
      </c>
      <c r="AI35" s="79">
        <v>223336425</v>
      </c>
      <c r="AJ35" s="114">
        <f t="shared" si="15"/>
        <v>0.43268766719994556</v>
      </c>
      <c r="AK35" s="115">
        <f t="shared" si="16"/>
        <v>-0.47022560664831725</v>
      </c>
    </row>
    <row r="36" spans="1:37" ht="13" x14ac:dyDescent="0.3">
      <c r="A36" s="55" t="s">
        <v>101</v>
      </c>
      <c r="B36" s="56" t="s">
        <v>405</v>
      </c>
      <c r="C36" s="57" t="s">
        <v>406</v>
      </c>
      <c r="D36" s="77">
        <v>753260032</v>
      </c>
      <c r="E36" s="78">
        <v>98829145</v>
      </c>
      <c r="F36" s="79">
        <f t="shared" si="0"/>
        <v>852089177</v>
      </c>
      <c r="G36" s="77">
        <v>753260032</v>
      </c>
      <c r="H36" s="78">
        <v>98829145</v>
      </c>
      <c r="I36" s="79">
        <f t="shared" si="1"/>
        <v>852089177</v>
      </c>
      <c r="J36" s="77">
        <v>156802948</v>
      </c>
      <c r="K36" s="78">
        <v>32486888</v>
      </c>
      <c r="L36" s="78">
        <f t="shared" si="2"/>
        <v>189289836</v>
      </c>
      <c r="M36" s="95">
        <f t="shared" si="3"/>
        <v>0.22214791727133978</v>
      </c>
      <c r="N36" s="77">
        <v>207796232</v>
      </c>
      <c r="O36" s="78">
        <v>23433373</v>
      </c>
      <c r="P36" s="78">
        <f t="shared" si="4"/>
        <v>231229605</v>
      </c>
      <c r="Q36" s="95">
        <f t="shared" si="5"/>
        <v>0.27136784651355805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364599180</v>
      </c>
      <c r="AA36" s="78">
        <f t="shared" si="11"/>
        <v>55920261</v>
      </c>
      <c r="AB36" s="78">
        <f t="shared" si="12"/>
        <v>420519441</v>
      </c>
      <c r="AC36" s="95">
        <f t="shared" si="13"/>
        <v>0.49351576378489781</v>
      </c>
      <c r="AD36" s="77">
        <v>160338417</v>
      </c>
      <c r="AE36" s="78">
        <v>30144264</v>
      </c>
      <c r="AF36" s="78">
        <f t="shared" si="14"/>
        <v>190482681</v>
      </c>
      <c r="AG36" s="78">
        <v>844859693</v>
      </c>
      <c r="AH36" s="78">
        <v>903247554</v>
      </c>
      <c r="AI36" s="79">
        <v>393396986</v>
      </c>
      <c r="AJ36" s="114">
        <f t="shared" si="15"/>
        <v>0.46563587925835631</v>
      </c>
      <c r="AK36" s="115">
        <f t="shared" si="16"/>
        <v>0.21391406182486472</v>
      </c>
    </row>
    <row r="37" spans="1:37" ht="13" x14ac:dyDescent="0.3">
      <c r="A37" s="55" t="s">
        <v>101</v>
      </c>
      <c r="B37" s="56" t="s">
        <v>407</v>
      </c>
      <c r="C37" s="57" t="s">
        <v>408</v>
      </c>
      <c r="D37" s="77">
        <v>459546267</v>
      </c>
      <c r="E37" s="78">
        <v>161742930</v>
      </c>
      <c r="F37" s="79">
        <f t="shared" si="0"/>
        <v>621289197</v>
      </c>
      <c r="G37" s="77">
        <v>459546267</v>
      </c>
      <c r="H37" s="78">
        <v>161742930</v>
      </c>
      <c r="I37" s="79">
        <f t="shared" si="1"/>
        <v>621289197</v>
      </c>
      <c r="J37" s="77">
        <v>112123646</v>
      </c>
      <c r="K37" s="78">
        <v>30361921</v>
      </c>
      <c r="L37" s="78">
        <f t="shared" si="2"/>
        <v>142485567</v>
      </c>
      <c r="M37" s="95">
        <f t="shared" si="3"/>
        <v>0.22933855551974131</v>
      </c>
      <c r="N37" s="77">
        <v>117088447</v>
      </c>
      <c r="O37" s="78">
        <v>6230782</v>
      </c>
      <c r="P37" s="78">
        <f t="shared" si="4"/>
        <v>123319229</v>
      </c>
      <c r="Q37" s="95">
        <f t="shared" si="5"/>
        <v>0.19848925362853204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229212093</v>
      </c>
      <c r="AA37" s="78">
        <f t="shared" si="11"/>
        <v>36592703</v>
      </c>
      <c r="AB37" s="78">
        <f t="shared" si="12"/>
        <v>265804796</v>
      </c>
      <c r="AC37" s="95">
        <f t="shared" si="13"/>
        <v>0.42782780914827334</v>
      </c>
      <c r="AD37" s="77">
        <v>108340772</v>
      </c>
      <c r="AE37" s="78">
        <v>40071531</v>
      </c>
      <c r="AF37" s="78">
        <f t="shared" si="14"/>
        <v>148412303</v>
      </c>
      <c r="AG37" s="78">
        <v>595196898</v>
      </c>
      <c r="AH37" s="78">
        <v>636769234</v>
      </c>
      <c r="AI37" s="79">
        <v>265535826</v>
      </c>
      <c r="AJ37" s="114">
        <f t="shared" si="15"/>
        <v>0.44613106501774813</v>
      </c>
      <c r="AK37" s="115">
        <f t="shared" si="16"/>
        <v>-0.16907677795418352</v>
      </c>
    </row>
    <row r="38" spans="1:37" ht="13" x14ac:dyDescent="0.3">
      <c r="A38" s="55" t="s">
        <v>101</v>
      </c>
      <c r="B38" s="56" t="s">
        <v>409</v>
      </c>
      <c r="C38" s="57" t="s">
        <v>410</v>
      </c>
      <c r="D38" s="77">
        <v>998092319</v>
      </c>
      <c r="E38" s="78">
        <v>289401068</v>
      </c>
      <c r="F38" s="79">
        <f t="shared" si="0"/>
        <v>1287493387</v>
      </c>
      <c r="G38" s="77">
        <v>998092319</v>
      </c>
      <c r="H38" s="78">
        <v>289401068</v>
      </c>
      <c r="I38" s="79">
        <f t="shared" si="1"/>
        <v>1287493387</v>
      </c>
      <c r="J38" s="77">
        <v>205982487</v>
      </c>
      <c r="K38" s="78">
        <v>53040121</v>
      </c>
      <c r="L38" s="78">
        <f t="shared" si="2"/>
        <v>259022608</v>
      </c>
      <c r="M38" s="95">
        <f t="shared" si="3"/>
        <v>0.20118364149702619</v>
      </c>
      <c r="N38" s="77">
        <v>183476897</v>
      </c>
      <c r="O38" s="78">
        <v>71908426</v>
      </c>
      <c r="P38" s="78">
        <f t="shared" si="4"/>
        <v>255385323</v>
      </c>
      <c r="Q38" s="95">
        <f t="shared" si="5"/>
        <v>0.19835855125832969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389459384</v>
      </c>
      <c r="AA38" s="78">
        <f t="shared" si="11"/>
        <v>124948547</v>
      </c>
      <c r="AB38" s="78">
        <f t="shared" si="12"/>
        <v>514407931</v>
      </c>
      <c r="AC38" s="95">
        <f t="shared" si="13"/>
        <v>0.39954219275535585</v>
      </c>
      <c r="AD38" s="77">
        <v>223584061</v>
      </c>
      <c r="AE38" s="78">
        <v>132841398</v>
      </c>
      <c r="AF38" s="78">
        <f t="shared" si="14"/>
        <v>356425459</v>
      </c>
      <c r="AG38" s="78">
        <v>1364065918</v>
      </c>
      <c r="AH38" s="78">
        <v>1359804311</v>
      </c>
      <c r="AI38" s="79">
        <v>623353885</v>
      </c>
      <c r="AJ38" s="114">
        <f t="shared" si="15"/>
        <v>0.45698222994528331</v>
      </c>
      <c r="AK38" s="115">
        <f t="shared" si="16"/>
        <v>-0.28348181491715496</v>
      </c>
    </row>
    <row r="39" spans="1:37" ht="13" x14ac:dyDescent="0.3">
      <c r="A39" s="55" t="s">
        <v>116</v>
      </c>
      <c r="B39" s="56" t="s">
        <v>411</v>
      </c>
      <c r="C39" s="57" t="s">
        <v>412</v>
      </c>
      <c r="D39" s="77">
        <v>1413870547</v>
      </c>
      <c r="E39" s="78">
        <v>453099537</v>
      </c>
      <c r="F39" s="79">
        <f t="shared" si="0"/>
        <v>1866970084</v>
      </c>
      <c r="G39" s="77">
        <v>1413870547</v>
      </c>
      <c r="H39" s="78">
        <v>453099537</v>
      </c>
      <c r="I39" s="79">
        <f t="shared" si="1"/>
        <v>1866970084</v>
      </c>
      <c r="J39" s="77">
        <v>331383731</v>
      </c>
      <c r="K39" s="78">
        <v>99282023</v>
      </c>
      <c r="L39" s="78">
        <f t="shared" si="2"/>
        <v>430665754</v>
      </c>
      <c r="M39" s="95">
        <f t="shared" si="3"/>
        <v>0.23067630150628596</v>
      </c>
      <c r="N39" s="77">
        <v>401832497</v>
      </c>
      <c r="O39" s="78">
        <v>145334202</v>
      </c>
      <c r="P39" s="78">
        <f t="shared" si="4"/>
        <v>547166699</v>
      </c>
      <c r="Q39" s="95">
        <f t="shared" si="5"/>
        <v>0.29307737905884945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733216228</v>
      </c>
      <c r="AA39" s="78">
        <f t="shared" si="11"/>
        <v>244616225</v>
      </c>
      <c r="AB39" s="78">
        <f t="shared" si="12"/>
        <v>977832453</v>
      </c>
      <c r="AC39" s="95">
        <f t="shared" si="13"/>
        <v>0.52375368056513538</v>
      </c>
      <c r="AD39" s="77">
        <v>348019147</v>
      </c>
      <c r="AE39" s="78">
        <v>132289963</v>
      </c>
      <c r="AF39" s="78">
        <f t="shared" si="14"/>
        <v>480309110</v>
      </c>
      <c r="AG39" s="78">
        <v>1938272245</v>
      </c>
      <c r="AH39" s="78">
        <v>2061107302</v>
      </c>
      <c r="AI39" s="79">
        <v>904751269</v>
      </c>
      <c r="AJ39" s="114">
        <f t="shared" si="15"/>
        <v>0.46678234769852983</v>
      </c>
      <c r="AK39" s="115">
        <f t="shared" si="16"/>
        <v>0.13919700377950361</v>
      </c>
    </row>
    <row r="40" spans="1:37" ht="14" x14ac:dyDescent="0.3">
      <c r="A40" s="58" t="s">
        <v>0</v>
      </c>
      <c r="B40" s="59" t="s">
        <v>413</v>
      </c>
      <c r="C40" s="60" t="s">
        <v>0</v>
      </c>
      <c r="D40" s="80">
        <f>SUM(D35:D39)</f>
        <v>4081030373</v>
      </c>
      <c r="E40" s="81">
        <f>SUM(E35:E39)</f>
        <v>1152504648</v>
      </c>
      <c r="F40" s="82">
        <f t="shared" si="0"/>
        <v>5233535021</v>
      </c>
      <c r="G40" s="80">
        <f>SUM(G35:G39)</f>
        <v>4081030373</v>
      </c>
      <c r="H40" s="81">
        <f>SUM(H35:H39)</f>
        <v>1152504648</v>
      </c>
      <c r="I40" s="82">
        <f t="shared" si="1"/>
        <v>5233535021</v>
      </c>
      <c r="J40" s="80">
        <f>SUM(J35:J39)</f>
        <v>906899747</v>
      </c>
      <c r="K40" s="81">
        <f>SUM(K35:K39)</f>
        <v>236724376</v>
      </c>
      <c r="L40" s="81">
        <f t="shared" si="2"/>
        <v>1143624123</v>
      </c>
      <c r="M40" s="96">
        <f t="shared" si="3"/>
        <v>0.21851848099059468</v>
      </c>
      <c r="N40" s="80">
        <f>SUM(N35:N39)</f>
        <v>989239786</v>
      </c>
      <c r="O40" s="81">
        <f>SUM(O35:O39)</f>
        <v>261665805</v>
      </c>
      <c r="P40" s="81">
        <f t="shared" si="4"/>
        <v>1250905591</v>
      </c>
      <c r="Q40" s="96">
        <f t="shared" si="5"/>
        <v>0.23901733455124233</v>
      </c>
      <c r="R40" s="80">
        <f>SUM(R35:R39)</f>
        <v>0</v>
      </c>
      <c r="S40" s="81">
        <f>SUM(S35:S39)</f>
        <v>0</v>
      </c>
      <c r="T40" s="81">
        <f t="shared" si="6"/>
        <v>0</v>
      </c>
      <c r="U40" s="96">
        <f t="shared" si="7"/>
        <v>0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f t="shared" si="10"/>
        <v>1896139533</v>
      </c>
      <c r="AA40" s="81">
        <f t="shared" si="11"/>
        <v>498390181</v>
      </c>
      <c r="AB40" s="81">
        <f t="shared" si="12"/>
        <v>2394529714</v>
      </c>
      <c r="AC40" s="96">
        <f t="shared" si="13"/>
        <v>0.45753581554183698</v>
      </c>
      <c r="AD40" s="80">
        <f>SUM(AD35:AD39)</f>
        <v>988012312</v>
      </c>
      <c r="AE40" s="81">
        <f>SUM(AE35:AE39)</f>
        <v>364682679</v>
      </c>
      <c r="AF40" s="81">
        <f t="shared" si="14"/>
        <v>1352694991</v>
      </c>
      <c r="AG40" s="81">
        <f>SUM(AG35:AG39)</f>
        <v>5258555583</v>
      </c>
      <c r="AH40" s="81">
        <f>SUM(AH35:AH39)</f>
        <v>5499487609</v>
      </c>
      <c r="AI40" s="82">
        <f>SUM(AI35:AI39)</f>
        <v>2410374391</v>
      </c>
      <c r="AJ40" s="116">
        <f t="shared" si="15"/>
        <v>0.45837195270737902</v>
      </c>
      <c r="AK40" s="117">
        <f t="shared" si="16"/>
        <v>-7.5249336086290031E-2</v>
      </c>
    </row>
    <row r="41" spans="1:37" ht="14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29087768738</v>
      </c>
      <c r="E41" s="84">
        <f>SUM(E9:E14,E16:E20,E22:E26,E28:E33,E35:E39)</f>
        <v>6735023895</v>
      </c>
      <c r="F41" s="85">
        <f t="shared" si="0"/>
        <v>35822792633</v>
      </c>
      <c r="G41" s="83">
        <f>SUM(G9:G14,G16:G20,G22:G26,G28:G33,G35:G39)</f>
        <v>29088393695</v>
      </c>
      <c r="H41" s="84">
        <f>SUM(H9:H14,H16:H20,H22:H26,H28:H33,H35:H39)</f>
        <v>6772866606</v>
      </c>
      <c r="I41" s="85">
        <f t="shared" si="1"/>
        <v>35861260301</v>
      </c>
      <c r="J41" s="83">
        <f>SUM(J9:J14,J16:J20,J22:J26,J28:J33,J35:J39)</f>
        <v>6177963178</v>
      </c>
      <c r="K41" s="84">
        <f>SUM(K9:K14,K16:K20,K22:K26,K28:K33,K35:K39)</f>
        <v>1433226600</v>
      </c>
      <c r="L41" s="84">
        <f t="shared" si="2"/>
        <v>7611189778</v>
      </c>
      <c r="M41" s="97">
        <f t="shared" si="3"/>
        <v>0.21246779546127742</v>
      </c>
      <c r="N41" s="83">
        <f>SUM(N9:N14,N16:N20,N22:N26,N28:N33,N35:N39)</f>
        <v>6940049748</v>
      </c>
      <c r="O41" s="84">
        <f>SUM(O9:O14,O16:O20,O22:O26,O28:O33,O35:O39)</f>
        <v>2625294736</v>
      </c>
      <c r="P41" s="84">
        <f t="shared" si="4"/>
        <v>9565344484</v>
      </c>
      <c r="Q41" s="97">
        <f t="shared" si="5"/>
        <v>0.26701839194938681</v>
      </c>
      <c r="R41" s="83">
        <f>SUM(R9:R14,R16:R20,R22:R26,R28:R33,R35:R39)</f>
        <v>0</v>
      </c>
      <c r="S41" s="84">
        <f>SUM(S9:S14,S16:S20,S22:S26,S28:S33,S35:S39)</f>
        <v>0</v>
      </c>
      <c r="T41" s="84">
        <f t="shared" si="6"/>
        <v>0</v>
      </c>
      <c r="U41" s="97">
        <f t="shared" si="7"/>
        <v>0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f t="shared" si="10"/>
        <v>13118012926</v>
      </c>
      <c r="AA41" s="84">
        <f t="shared" si="11"/>
        <v>4058521336</v>
      </c>
      <c r="AB41" s="84">
        <f t="shared" si="12"/>
        <v>17176534262</v>
      </c>
      <c r="AC41" s="97">
        <f t="shared" si="13"/>
        <v>0.47948618741066423</v>
      </c>
      <c r="AD41" s="83">
        <f>SUM(AD9:AD14,AD16:AD20,AD22:AD26,AD28:AD33,AD35:AD39)</f>
        <v>6427966012</v>
      </c>
      <c r="AE41" s="84">
        <f>SUM(AE9:AE14,AE16:AE20,AE22:AE26,AE28:AE33,AE35:AE39)</f>
        <v>1877322023</v>
      </c>
      <c r="AF41" s="84">
        <f t="shared" si="14"/>
        <v>8305288035</v>
      </c>
      <c r="AG41" s="84">
        <f>SUM(AG9:AG14,AG16:AG20,AG22:AG26,AG28:AG33,AG35:AG39)</f>
        <v>33855696152</v>
      </c>
      <c r="AH41" s="84">
        <f>SUM(AH9:AH14,AH16:AH20,AH22:AH26,AH28:AH33,AH35:AH39)</f>
        <v>35384058053</v>
      </c>
      <c r="AI41" s="85">
        <f>SUM(AI9:AI14,AI16:AI20,AI22:AI26,AI28:AI33,AI35:AI39)</f>
        <v>15312440896</v>
      </c>
      <c r="AJ41" s="118">
        <f t="shared" si="15"/>
        <v>0.45228551282043061</v>
      </c>
      <c r="AK41" s="119">
        <f t="shared" si="16"/>
        <v>0.15171736894492915</v>
      </c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415</v>
      </c>
      <c r="C9" s="57" t="s">
        <v>416</v>
      </c>
      <c r="D9" s="77">
        <v>836822639</v>
      </c>
      <c r="E9" s="78">
        <v>435803870</v>
      </c>
      <c r="F9" s="79">
        <f>$D9       +$E9</f>
        <v>1272626509</v>
      </c>
      <c r="G9" s="77">
        <v>836822639</v>
      </c>
      <c r="H9" s="78">
        <v>435803870</v>
      </c>
      <c r="I9" s="79">
        <f>$G9       +$H9</f>
        <v>1272626509</v>
      </c>
      <c r="J9" s="77">
        <v>189136497</v>
      </c>
      <c r="K9" s="78">
        <v>79443315</v>
      </c>
      <c r="L9" s="78">
        <f>$J9       +$K9</f>
        <v>268579812</v>
      </c>
      <c r="M9" s="95">
        <f>IF(($F9       =0),0,($L9       /$F9       ))</f>
        <v>0.2110437037894517</v>
      </c>
      <c r="N9" s="77">
        <v>192757420</v>
      </c>
      <c r="O9" s="78">
        <v>83281923</v>
      </c>
      <c r="P9" s="78">
        <f>$N9       +$O9</f>
        <v>276039343</v>
      </c>
      <c r="Q9" s="95">
        <f>IF(($F9       =0),0,($P9       /$F9       ))</f>
        <v>0.21690522792653849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381893917</v>
      </c>
      <c r="AA9" s="78">
        <f>$K9       +$O9</f>
        <v>162725238</v>
      </c>
      <c r="AB9" s="78">
        <f>$Z9       +$AA9</f>
        <v>544619155</v>
      </c>
      <c r="AC9" s="95">
        <f>IF(($F9       =0),0,($AB9       /$F9       ))</f>
        <v>0.42794893171599019</v>
      </c>
      <c r="AD9" s="77">
        <v>164604584</v>
      </c>
      <c r="AE9" s="78">
        <v>109506147</v>
      </c>
      <c r="AF9" s="78">
        <f>$AD9       +$AE9</f>
        <v>274110731</v>
      </c>
      <c r="AG9" s="78">
        <v>1249816601</v>
      </c>
      <c r="AH9" s="78">
        <v>1262041744</v>
      </c>
      <c r="AI9" s="79">
        <v>476360022</v>
      </c>
      <c r="AJ9" s="114">
        <f>IF(($AG9       =0),0,($AI9       /$AG9       ))</f>
        <v>0.38114393873377589</v>
      </c>
      <c r="AK9" s="115">
        <f>IF(($AF9       =0),0,(($P9       /$AF9       )-1))</f>
        <v>7.0358865301045626E-3</v>
      </c>
    </row>
    <row r="10" spans="1:37" ht="13" x14ac:dyDescent="0.3">
      <c r="A10" s="55" t="s">
        <v>101</v>
      </c>
      <c r="B10" s="56" t="s">
        <v>417</v>
      </c>
      <c r="C10" s="57" t="s">
        <v>418</v>
      </c>
      <c r="D10" s="77">
        <v>1382468723</v>
      </c>
      <c r="E10" s="78">
        <v>162092949</v>
      </c>
      <c r="F10" s="79">
        <f t="shared" ref="F10:F32" si="0">$D10      +$E10</f>
        <v>1544561672</v>
      </c>
      <c r="G10" s="77">
        <v>1382468723</v>
      </c>
      <c r="H10" s="78">
        <v>162092949</v>
      </c>
      <c r="I10" s="79">
        <f t="shared" ref="I10:I32" si="1">$G10      +$H10</f>
        <v>1544561672</v>
      </c>
      <c r="J10" s="77">
        <v>291650403</v>
      </c>
      <c r="K10" s="78">
        <v>43885146</v>
      </c>
      <c r="L10" s="78">
        <f t="shared" ref="L10:L32" si="2">$J10      +$K10</f>
        <v>335535549</v>
      </c>
      <c r="M10" s="95">
        <f t="shared" ref="M10:M32" si="3">IF(($F10      =0),0,($L10      /$F10      ))</f>
        <v>0.21723674430269044</v>
      </c>
      <c r="N10" s="77">
        <v>339689681</v>
      </c>
      <c r="O10" s="78">
        <v>58931559</v>
      </c>
      <c r="P10" s="78">
        <f t="shared" ref="P10:P32" si="4">$N10      +$O10</f>
        <v>398621240</v>
      </c>
      <c r="Q10" s="95">
        <f t="shared" ref="Q10:Q32" si="5">IF(($F10      =0),0,($P10      /$F10      ))</f>
        <v>0.25808049443816578</v>
      </c>
      <c r="R10" s="77">
        <v>0</v>
      </c>
      <c r="S10" s="78">
        <v>0</v>
      </c>
      <c r="T10" s="78">
        <f t="shared" ref="T10:T32" si="6">$R10      +$S10</f>
        <v>0</v>
      </c>
      <c r="U10" s="95">
        <f t="shared" ref="U10:U32" si="7">IF(($I10      =0),0,($T10      /$I10      ))</f>
        <v>0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f t="shared" ref="Z10:Z32" si="10">$J10      +$N10</f>
        <v>631340084</v>
      </c>
      <c r="AA10" s="78">
        <f t="shared" ref="AA10:AA32" si="11">$K10      +$O10</f>
        <v>102816705</v>
      </c>
      <c r="AB10" s="78">
        <f t="shared" ref="AB10:AB32" si="12">$Z10      +$AA10</f>
        <v>734156789</v>
      </c>
      <c r="AC10" s="95">
        <f t="shared" ref="AC10:AC32" si="13">IF(($F10      =0),0,($AB10      /$F10      ))</f>
        <v>0.47531723874085618</v>
      </c>
      <c r="AD10" s="77">
        <v>332911082</v>
      </c>
      <c r="AE10" s="78">
        <v>54863879</v>
      </c>
      <c r="AF10" s="78">
        <f t="shared" ref="AF10:AF32" si="14">$AD10      +$AE10</f>
        <v>387774961</v>
      </c>
      <c r="AG10" s="78">
        <v>1493330089</v>
      </c>
      <c r="AH10" s="78">
        <v>1834763429</v>
      </c>
      <c r="AI10" s="79">
        <v>668871039</v>
      </c>
      <c r="AJ10" s="114">
        <f t="shared" ref="AJ10:AJ32" si="15">IF(($AG10      =0),0,($AI10      /$AG10      ))</f>
        <v>0.44790568671117159</v>
      </c>
      <c r="AK10" s="115">
        <f t="shared" ref="AK10:AK32" si="16">IF(($AF10      =0),0,(($P10      /$AF10      )-1))</f>
        <v>2.7970550166595221E-2</v>
      </c>
    </row>
    <row r="11" spans="1:37" ht="13" x14ac:dyDescent="0.3">
      <c r="A11" s="55" t="s">
        <v>101</v>
      </c>
      <c r="B11" s="56" t="s">
        <v>419</v>
      </c>
      <c r="C11" s="57" t="s">
        <v>420</v>
      </c>
      <c r="D11" s="77">
        <v>926698950</v>
      </c>
      <c r="E11" s="78">
        <v>127472267</v>
      </c>
      <c r="F11" s="79">
        <f t="shared" si="0"/>
        <v>1054171217</v>
      </c>
      <c r="G11" s="77">
        <v>926698950</v>
      </c>
      <c r="H11" s="78">
        <v>127472267</v>
      </c>
      <c r="I11" s="79">
        <f t="shared" si="1"/>
        <v>1054171217</v>
      </c>
      <c r="J11" s="77">
        <v>186818515</v>
      </c>
      <c r="K11" s="78">
        <v>244548</v>
      </c>
      <c r="L11" s="78">
        <f t="shared" si="2"/>
        <v>187063063</v>
      </c>
      <c r="M11" s="95">
        <f t="shared" si="3"/>
        <v>0.17745036098818093</v>
      </c>
      <c r="N11" s="77">
        <v>240235491</v>
      </c>
      <c r="O11" s="78">
        <v>39537042</v>
      </c>
      <c r="P11" s="78">
        <f t="shared" si="4"/>
        <v>279772533</v>
      </c>
      <c r="Q11" s="95">
        <f t="shared" si="5"/>
        <v>0.26539572366260117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427054006</v>
      </c>
      <c r="AA11" s="78">
        <f t="shared" si="11"/>
        <v>39781590</v>
      </c>
      <c r="AB11" s="78">
        <f t="shared" si="12"/>
        <v>466835596</v>
      </c>
      <c r="AC11" s="95">
        <f t="shared" si="13"/>
        <v>0.44284608465078212</v>
      </c>
      <c r="AD11" s="77">
        <v>180847256</v>
      </c>
      <c r="AE11" s="78">
        <v>26294934</v>
      </c>
      <c r="AF11" s="78">
        <f t="shared" si="14"/>
        <v>207142190</v>
      </c>
      <c r="AG11" s="78">
        <v>994876958</v>
      </c>
      <c r="AH11" s="78">
        <v>1018138998</v>
      </c>
      <c r="AI11" s="79">
        <v>397103372</v>
      </c>
      <c r="AJ11" s="114">
        <f t="shared" si="15"/>
        <v>0.39914822512152304</v>
      </c>
      <c r="AK11" s="115">
        <f t="shared" si="16"/>
        <v>0.35063037134057518</v>
      </c>
    </row>
    <row r="12" spans="1:37" ht="13" x14ac:dyDescent="0.3">
      <c r="A12" s="55" t="s">
        <v>101</v>
      </c>
      <c r="B12" s="56" t="s">
        <v>421</v>
      </c>
      <c r="C12" s="57" t="s">
        <v>422</v>
      </c>
      <c r="D12" s="77">
        <v>540679205</v>
      </c>
      <c r="E12" s="78">
        <v>73178050</v>
      </c>
      <c r="F12" s="79">
        <f t="shared" si="0"/>
        <v>613857255</v>
      </c>
      <c r="G12" s="77">
        <v>540679205</v>
      </c>
      <c r="H12" s="78">
        <v>73178050</v>
      </c>
      <c r="I12" s="79">
        <f t="shared" si="1"/>
        <v>613857255</v>
      </c>
      <c r="J12" s="77">
        <v>83672471</v>
      </c>
      <c r="K12" s="78">
        <v>5084425</v>
      </c>
      <c r="L12" s="78">
        <f t="shared" si="2"/>
        <v>88756896</v>
      </c>
      <c r="M12" s="95">
        <f t="shared" si="3"/>
        <v>0.14458881975745322</v>
      </c>
      <c r="N12" s="77">
        <v>91362507</v>
      </c>
      <c r="O12" s="78">
        <v>23918795</v>
      </c>
      <c r="P12" s="78">
        <f t="shared" si="4"/>
        <v>115281302</v>
      </c>
      <c r="Q12" s="95">
        <f t="shared" si="5"/>
        <v>0.18779822354628684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175034978</v>
      </c>
      <c r="AA12" s="78">
        <f t="shared" si="11"/>
        <v>29003220</v>
      </c>
      <c r="AB12" s="78">
        <f t="shared" si="12"/>
        <v>204038198</v>
      </c>
      <c r="AC12" s="95">
        <f t="shared" si="13"/>
        <v>0.33238704330374003</v>
      </c>
      <c r="AD12" s="77">
        <v>92439654</v>
      </c>
      <c r="AE12" s="78">
        <v>22693721</v>
      </c>
      <c r="AF12" s="78">
        <f t="shared" si="14"/>
        <v>115133375</v>
      </c>
      <c r="AG12" s="78">
        <v>612167152</v>
      </c>
      <c r="AH12" s="78">
        <v>694434670</v>
      </c>
      <c r="AI12" s="79">
        <v>210677731</v>
      </c>
      <c r="AJ12" s="114">
        <f t="shared" si="15"/>
        <v>0.34415066262817057</v>
      </c>
      <c r="AK12" s="115">
        <f t="shared" si="16"/>
        <v>1.284831613769688E-3</v>
      </c>
    </row>
    <row r="13" spans="1:37" ht="13" x14ac:dyDescent="0.3">
      <c r="A13" s="55" t="s">
        <v>101</v>
      </c>
      <c r="B13" s="56" t="s">
        <v>423</v>
      </c>
      <c r="C13" s="57" t="s">
        <v>424</v>
      </c>
      <c r="D13" s="77">
        <v>1680126038</v>
      </c>
      <c r="E13" s="78">
        <v>50013400</v>
      </c>
      <c r="F13" s="79">
        <f t="shared" si="0"/>
        <v>1730139438</v>
      </c>
      <c r="G13" s="77">
        <v>1680126038</v>
      </c>
      <c r="H13" s="78">
        <v>50013400</v>
      </c>
      <c r="I13" s="79">
        <f t="shared" si="1"/>
        <v>1730139438</v>
      </c>
      <c r="J13" s="77">
        <v>365251547</v>
      </c>
      <c r="K13" s="78">
        <v>6326182</v>
      </c>
      <c r="L13" s="78">
        <f t="shared" si="2"/>
        <v>371577729</v>
      </c>
      <c r="M13" s="95">
        <f t="shared" si="3"/>
        <v>0.21476750419002932</v>
      </c>
      <c r="N13" s="77">
        <v>277978876</v>
      </c>
      <c r="O13" s="78">
        <v>8931669</v>
      </c>
      <c r="P13" s="78">
        <f t="shared" si="4"/>
        <v>286910545</v>
      </c>
      <c r="Q13" s="95">
        <f t="shared" si="5"/>
        <v>0.1658308796958364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643230423</v>
      </c>
      <c r="AA13" s="78">
        <f t="shared" si="11"/>
        <v>15257851</v>
      </c>
      <c r="AB13" s="78">
        <f t="shared" si="12"/>
        <v>658488274</v>
      </c>
      <c r="AC13" s="95">
        <f t="shared" si="13"/>
        <v>0.38059838388586575</v>
      </c>
      <c r="AD13" s="77">
        <v>293273296</v>
      </c>
      <c r="AE13" s="78">
        <v>21199768</v>
      </c>
      <c r="AF13" s="78">
        <f t="shared" si="14"/>
        <v>314473064</v>
      </c>
      <c r="AG13" s="78">
        <v>1695782070</v>
      </c>
      <c r="AH13" s="78">
        <v>1701417747</v>
      </c>
      <c r="AI13" s="79">
        <v>651794342</v>
      </c>
      <c r="AJ13" s="114">
        <f t="shared" si="15"/>
        <v>0.38436209081984218</v>
      </c>
      <c r="AK13" s="115">
        <f t="shared" si="16"/>
        <v>-8.7646676791370615E-2</v>
      </c>
    </row>
    <row r="14" spans="1:37" ht="13" x14ac:dyDescent="0.3">
      <c r="A14" s="55" t="s">
        <v>101</v>
      </c>
      <c r="B14" s="56" t="s">
        <v>425</v>
      </c>
      <c r="C14" s="57" t="s">
        <v>426</v>
      </c>
      <c r="D14" s="77">
        <v>396512070</v>
      </c>
      <c r="E14" s="78">
        <v>16525974</v>
      </c>
      <c r="F14" s="79">
        <f t="shared" si="0"/>
        <v>413038044</v>
      </c>
      <c r="G14" s="77">
        <v>396512070</v>
      </c>
      <c r="H14" s="78">
        <v>16525974</v>
      </c>
      <c r="I14" s="79">
        <f t="shared" si="1"/>
        <v>413038044</v>
      </c>
      <c r="J14" s="77">
        <v>99439524</v>
      </c>
      <c r="K14" s="78">
        <v>4424708</v>
      </c>
      <c r="L14" s="78">
        <f t="shared" si="2"/>
        <v>103864232</v>
      </c>
      <c r="M14" s="95">
        <f t="shared" si="3"/>
        <v>0.25146408063079051</v>
      </c>
      <c r="N14" s="77">
        <v>104479844</v>
      </c>
      <c r="O14" s="78">
        <v>5073699</v>
      </c>
      <c r="P14" s="78">
        <f t="shared" si="4"/>
        <v>109553543</v>
      </c>
      <c r="Q14" s="95">
        <f t="shared" si="5"/>
        <v>0.26523838322263604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203919368</v>
      </c>
      <c r="AA14" s="78">
        <f t="shared" si="11"/>
        <v>9498407</v>
      </c>
      <c r="AB14" s="78">
        <f t="shared" si="12"/>
        <v>213417775</v>
      </c>
      <c r="AC14" s="95">
        <f t="shared" si="13"/>
        <v>0.51670246385342655</v>
      </c>
      <c r="AD14" s="77">
        <v>30144207</v>
      </c>
      <c r="AE14" s="78">
        <v>3827579</v>
      </c>
      <c r="AF14" s="78">
        <f t="shared" si="14"/>
        <v>33971786</v>
      </c>
      <c r="AG14" s="78">
        <v>408417822</v>
      </c>
      <c r="AH14" s="78">
        <v>426765578</v>
      </c>
      <c r="AI14" s="79">
        <v>121800610</v>
      </c>
      <c r="AJ14" s="114">
        <f t="shared" si="15"/>
        <v>0.29822550202033055</v>
      </c>
      <c r="AK14" s="115">
        <f t="shared" si="16"/>
        <v>2.2248390767562234</v>
      </c>
    </row>
    <row r="15" spans="1:37" ht="13" x14ac:dyDescent="0.3">
      <c r="A15" s="55" t="s">
        <v>101</v>
      </c>
      <c r="B15" s="56" t="s">
        <v>75</v>
      </c>
      <c r="C15" s="57" t="s">
        <v>76</v>
      </c>
      <c r="D15" s="77">
        <v>3788023215</v>
      </c>
      <c r="E15" s="78">
        <v>216314250</v>
      </c>
      <c r="F15" s="79">
        <f t="shared" si="0"/>
        <v>4004337465</v>
      </c>
      <c r="G15" s="77">
        <v>3788023215</v>
      </c>
      <c r="H15" s="78">
        <v>216314250</v>
      </c>
      <c r="I15" s="79">
        <f t="shared" si="1"/>
        <v>4004337465</v>
      </c>
      <c r="J15" s="77">
        <v>916298314</v>
      </c>
      <c r="K15" s="78">
        <v>48010104</v>
      </c>
      <c r="L15" s="78">
        <f t="shared" si="2"/>
        <v>964308418</v>
      </c>
      <c r="M15" s="95">
        <f t="shared" si="3"/>
        <v>0.24081597178773242</v>
      </c>
      <c r="N15" s="77">
        <v>874677276</v>
      </c>
      <c r="O15" s="78">
        <v>49169954</v>
      </c>
      <c r="P15" s="78">
        <f t="shared" si="4"/>
        <v>923847230</v>
      </c>
      <c r="Q15" s="95">
        <f t="shared" si="5"/>
        <v>0.23071163159321789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1790975590</v>
      </c>
      <c r="AA15" s="78">
        <f t="shared" si="11"/>
        <v>97180058</v>
      </c>
      <c r="AB15" s="78">
        <f t="shared" si="12"/>
        <v>1888155648</v>
      </c>
      <c r="AC15" s="95">
        <f t="shared" si="13"/>
        <v>0.47152760338095029</v>
      </c>
      <c r="AD15" s="77">
        <v>712511540</v>
      </c>
      <c r="AE15" s="78">
        <v>71606978</v>
      </c>
      <c r="AF15" s="78">
        <f t="shared" si="14"/>
        <v>784118518</v>
      </c>
      <c r="AG15" s="78">
        <v>4262431004</v>
      </c>
      <c r="AH15" s="78">
        <v>4263505762</v>
      </c>
      <c r="AI15" s="79">
        <v>1751025133</v>
      </c>
      <c r="AJ15" s="114">
        <f t="shared" si="15"/>
        <v>0.41080433474624756</v>
      </c>
      <c r="AK15" s="115">
        <f t="shared" si="16"/>
        <v>0.17819845953440416</v>
      </c>
    </row>
    <row r="16" spans="1:37" ht="13" x14ac:dyDescent="0.3">
      <c r="A16" s="55" t="s">
        <v>116</v>
      </c>
      <c r="B16" s="56" t="s">
        <v>427</v>
      </c>
      <c r="C16" s="57" t="s">
        <v>428</v>
      </c>
      <c r="D16" s="77">
        <v>678464310</v>
      </c>
      <c r="E16" s="78">
        <v>5307000</v>
      </c>
      <c r="F16" s="79">
        <f t="shared" si="0"/>
        <v>683771310</v>
      </c>
      <c r="G16" s="77">
        <v>678464310</v>
      </c>
      <c r="H16" s="78">
        <v>5307000</v>
      </c>
      <c r="I16" s="79">
        <f t="shared" si="1"/>
        <v>683771310</v>
      </c>
      <c r="J16" s="77">
        <v>152383969</v>
      </c>
      <c r="K16" s="78">
        <v>0</v>
      </c>
      <c r="L16" s="78">
        <f t="shared" si="2"/>
        <v>152383969</v>
      </c>
      <c r="M16" s="95">
        <f t="shared" si="3"/>
        <v>0.2228580912527611</v>
      </c>
      <c r="N16" s="77">
        <v>228507921</v>
      </c>
      <c r="O16" s="78">
        <v>736841</v>
      </c>
      <c r="P16" s="78">
        <f t="shared" si="4"/>
        <v>229244762</v>
      </c>
      <c r="Q16" s="95">
        <f t="shared" si="5"/>
        <v>0.33526525410959401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380891890</v>
      </c>
      <c r="AA16" s="78">
        <f t="shared" si="11"/>
        <v>736841</v>
      </c>
      <c r="AB16" s="78">
        <f t="shared" si="12"/>
        <v>381628731</v>
      </c>
      <c r="AC16" s="95">
        <f t="shared" si="13"/>
        <v>0.55812334536235519</v>
      </c>
      <c r="AD16" s="77">
        <v>198114233</v>
      </c>
      <c r="AE16" s="78">
        <v>774096</v>
      </c>
      <c r="AF16" s="78">
        <f t="shared" si="14"/>
        <v>198888329</v>
      </c>
      <c r="AG16" s="78">
        <v>651281792</v>
      </c>
      <c r="AH16" s="78">
        <v>919922601</v>
      </c>
      <c r="AI16" s="79">
        <v>360663669</v>
      </c>
      <c r="AJ16" s="114">
        <f t="shared" si="15"/>
        <v>0.55377514530607364</v>
      </c>
      <c r="AK16" s="115">
        <f t="shared" si="16"/>
        <v>0.15263053972362561</v>
      </c>
    </row>
    <row r="17" spans="1:37" ht="14" x14ac:dyDescent="0.3">
      <c r="A17" s="58" t="s">
        <v>0</v>
      </c>
      <c r="B17" s="59" t="s">
        <v>429</v>
      </c>
      <c r="C17" s="60" t="s">
        <v>0</v>
      </c>
      <c r="D17" s="80">
        <f>SUM(D9:D16)</f>
        <v>10229795150</v>
      </c>
      <c r="E17" s="81">
        <f>SUM(E9:E16)</f>
        <v>1086707760</v>
      </c>
      <c r="F17" s="82">
        <f t="shared" si="0"/>
        <v>11316502910</v>
      </c>
      <c r="G17" s="80">
        <f>SUM(G9:G16)</f>
        <v>10229795150</v>
      </c>
      <c r="H17" s="81">
        <f>SUM(H9:H16)</f>
        <v>1086707760</v>
      </c>
      <c r="I17" s="82">
        <f t="shared" si="1"/>
        <v>11316502910</v>
      </c>
      <c r="J17" s="80">
        <f>SUM(J9:J16)</f>
        <v>2284651240</v>
      </c>
      <c r="K17" s="81">
        <f>SUM(K9:K16)</f>
        <v>187418428</v>
      </c>
      <c r="L17" s="81">
        <f t="shared" si="2"/>
        <v>2472069668</v>
      </c>
      <c r="M17" s="96">
        <f t="shared" si="3"/>
        <v>0.2184481979689607</v>
      </c>
      <c r="N17" s="80">
        <f>SUM(N9:N16)</f>
        <v>2349689016</v>
      </c>
      <c r="O17" s="81">
        <f>SUM(O9:O16)</f>
        <v>269581482</v>
      </c>
      <c r="P17" s="81">
        <f t="shared" si="4"/>
        <v>2619270498</v>
      </c>
      <c r="Q17" s="96">
        <f t="shared" si="5"/>
        <v>0.23145582330787381</v>
      </c>
      <c r="R17" s="80">
        <f>SUM(R9:R16)</f>
        <v>0</v>
      </c>
      <c r="S17" s="81">
        <f>SUM(S9:S16)</f>
        <v>0</v>
      </c>
      <c r="T17" s="81">
        <f t="shared" si="6"/>
        <v>0</v>
      </c>
      <c r="U17" s="96">
        <f t="shared" si="7"/>
        <v>0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f t="shared" si="10"/>
        <v>4634340256</v>
      </c>
      <c r="AA17" s="81">
        <f t="shared" si="11"/>
        <v>456999910</v>
      </c>
      <c r="AB17" s="81">
        <f t="shared" si="12"/>
        <v>5091340166</v>
      </c>
      <c r="AC17" s="96">
        <f t="shared" si="13"/>
        <v>0.44990402127683454</v>
      </c>
      <c r="AD17" s="80">
        <f>SUM(AD9:AD16)</f>
        <v>2004845852</v>
      </c>
      <c r="AE17" s="81">
        <f>SUM(AE9:AE16)</f>
        <v>310767102</v>
      </c>
      <c r="AF17" s="81">
        <f t="shared" si="14"/>
        <v>2315612954</v>
      </c>
      <c r="AG17" s="81">
        <f>SUM(AG9:AG16)</f>
        <v>11368103488</v>
      </c>
      <c r="AH17" s="81">
        <f>SUM(AH9:AH16)</f>
        <v>12120990529</v>
      </c>
      <c r="AI17" s="82">
        <f>SUM(AI9:AI16)</f>
        <v>4638295918</v>
      </c>
      <c r="AJ17" s="116">
        <f t="shared" si="15"/>
        <v>0.40800964935761852</v>
      </c>
      <c r="AK17" s="117">
        <f t="shared" si="16"/>
        <v>0.1311348442214666</v>
      </c>
    </row>
    <row r="18" spans="1:37" ht="13" x14ac:dyDescent="0.3">
      <c r="A18" s="55" t="s">
        <v>101</v>
      </c>
      <c r="B18" s="56" t="s">
        <v>430</v>
      </c>
      <c r="C18" s="57" t="s">
        <v>431</v>
      </c>
      <c r="D18" s="77">
        <v>994017024</v>
      </c>
      <c r="E18" s="78">
        <v>65245000</v>
      </c>
      <c r="F18" s="79">
        <f t="shared" si="0"/>
        <v>1059262024</v>
      </c>
      <c r="G18" s="77">
        <v>994017024</v>
      </c>
      <c r="H18" s="78">
        <v>65245000</v>
      </c>
      <c r="I18" s="79">
        <f t="shared" si="1"/>
        <v>1059262024</v>
      </c>
      <c r="J18" s="77">
        <v>194188778</v>
      </c>
      <c r="K18" s="78">
        <v>5882982</v>
      </c>
      <c r="L18" s="78">
        <f t="shared" si="2"/>
        <v>200071760</v>
      </c>
      <c r="M18" s="95">
        <f t="shared" si="3"/>
        <v>0.18887844127979425</v>
      </c>
      <c r="N18" s="77">
        <v>231444613</v>
      </c>
      <c r="O18" s="78">
        <v>10347298</v>
      </c>
      <c r="P18" s="78">
        <f t="shared" si="4"/>
        <v>241791911</v>
      </c>
      <c r="Q18" s="95">
        <f t="shared" si="5"/>
        <v>0.22826449501790125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425633391</v>
      </c>
      <c r="AA18" s="78">
        <f t="shared" si="11"/>
        <v>16230280</v>
      </c>
      <c r="AB18" s="78">
        <f t="shared" si="12"/>
        <v>441863671</v>
      </c>
      <c r="AC18" s="95">
        <f t="shared" si="13"/>
        <v>0.4171429362976955</v>
      </c>
      <c r="AD18" s="77">
        <v>161698877</v>
      </c>
      <c r="AE18" s="78">
        <v>13477378</v>
      </c>
      <c r="AF18" s="78">
        <f t="shared" si="14"/>
        <v>175176255</v>
      </c>
      <c r="AG18" s="78">
        <v>944314294</v>
      </c>
      <c r="AH18" s="78">
        <v>944314294</v>
      </c>
      <c r="AI18" s="79">
        <v>317899520</v>
      </c>
      <c r="AJ18" s="114">
        <f t="shared" si="15"/>
        <v>0.3366458837061721</v>
      </c>
      <c r="AK18" s="115">
        <f t="shared" si="16"/>
        <v>0.38027788640646532</v>
      </c>
    </row>
    <row r="19" spans="1:37" ht="13" x14ac:dyDescent="0.3">
      <c r="A19" s="55" t="s">
        <v>101</v>
      </c>
      <c r="B19" s="56" t="s">
        <v>77</v>
      </c>
      <c r="C19" s="57" t="s">
        <v>78</v>
      </c>
      <c r="D19" s="77">
        <v>5663182677</v>
      </c>
      <c r="E19" s="78">
        <v>241252400</v>
      </c>
      <c r="F19" s="79">
        <f t="shared" si="0"/>
        <v>5904435077</v>
      </c>
      <c r="G19" s="77">
        <v>5663182677</v>
      </c>
      <c r="H19" s="78">
        <v>241252400</v>
      </c>
      <c r="I19" s="79">
        <f t="shared" si="1"/>
        <v>5904435077</v>
      </c>
      <c r="J19" s="77">
        <v>1342644762</v>
      </c>
      <c r="K19" s="78">
        <v>28295642</v>
      </c>
      <c r="L19" s="78">
        <f t="shared" si="2"/>
        <v>1370940404</v>
      </c>
      <c r="M19" s="95">
        <f t="shared" si="3"/>
        <v>0.23218824258739496</v>
      </c>
      <c r="N19" s="77">
        <v>1213468392</v>
      </c>
      <c r="O19" s="78">
        <v>53756965</v>
      </c>
      <c r="P19" s="78">
        <f t="shared" si="4"/>
        <v>1267225357</v>
      </c>
      <c r="Q19" s="95">
        <f t="shared" si="5"/>
        <v>0.21462262527643336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2556113154</v>
      </c>
      <c r="AA19" s="78">
        <f t="shared" si="11"/>
        <v>82052607</v>
      </c>
      <c r="AB19" s="78">
        <f t="shared" si="12"/>
        <v>2638165761</v>
      </c>
      <c r="AC19" s="95">
        <f t="shared" si="13"/>
        <v>0.44681086786382834</v>
      </c>
      <c r="AD19" s="77">
        <v>1449919635</v>
      </c>
      <c r="AE19" s="78">
        <v>38210621</v>
      </c>
      <c r="AF19" s="78">
        <f t="shared" si="14"/>
        <v>1488130256</v>
      </c>
      <c r="AG19" s="78">
        <v>5319739711</v>
      </c>
      <c r="AH19" s="78">
        <v>5667769506</v>
      </c>
      <c r="AI19" s="79">
        <v>2584092101</v>
      </c>
      <c r="AJ19" s="114">
        <f t="shared" si="15"/>
        <v>0.48575536424398563</v>
      </c>
      <c r="AK19" s="115">
        <f t="shared" si="16"/>
        <v>-0.14844459892494788</v>
      </c>
    </row>
    <row r="20" spans="1:37" ht="13" x14ac:dyDescent="0.3">
      <c r="A20" s="55" t="s">
        <v>101</v>
      </c>
      <c r="B20" s="56" t="s">
        <v>79</v>
      </c>
      <c r="C20" s="57" t="s">
        <v>80</v>
      </c>
      <c r="D20" s="77">
        <v>2516131497</v>
      </c>
      <c r="E20" s="78">
        <v>119789879</v>
      </c>
      <c r="F20" s="79">
        <f t="shared" si="0"/>
        <v>2635921376</v>
      </c>
      <c r="G20" s="77">
        <v>2516131497</v>
      </c>
      <c r="H20" s="78">
        <v>119789879</v>
      </c>
      <c r="I20" s="79">
        <f t="shared" si="1"/>
        <v>2635921376</v>
      </c>
      <c r="J20" s="77">
        <v>635475575</v>
      </c>
      <c r="K20" s="78">
        <v>9259524</v>
      </c>
      <c r="L20" s="78">
        <f t="shared" si="2"/>
        <v>644735099</v>
      </c>
      <c r="M20" s="95">
        <f t="shared" si="3"/>
        <v>0.24459572461845691</v>
      </c>
      <c r="N20" s="77">
        <v>619689295</v>
      </c>
      <c r="O20" s="78">
        <v>69436434</v>
      </c>
      <c r="P20" s="78">
        <f t="shared" si="4"/>
        <v>689125729</v>
      </c>
      <c r="Q20" s="95">
        <f t="shared" si="5"/>
        <v>0.26143637487615262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1255164870</v>
      </c>
      <c r="AA20" s="78">
        <f t="shared" si="11"/>
        <v>78695958</v>
      </c>
      <c r="AB20" s="78">
        <f t="shared" si="12"/>
        <v>1333860828</v>
      </c>
      <c r="AC20" s="95">
        <f t="shared" si="13"/>
        <v>0.50603209949460948</v>
      </c>
      <c r="AD20" s="77">
        <v>544724601</v>
      </c>
      <c r="AE20" s="78">
        <v>67539940</v>
      </c>
      <c r="AF20" s="78">
        <f t="shared" si="14"/>
        <v>612264541</v>
      </c>
      <c r="AG20" s="78">
        <v>2837393498</v>
      </c>
      <c r="AH20" s="78">
        <v>2945289345</v>
      </c>
      <c r="AI20" s="79">
        <v>1296369409</v>
      </c>
      <c r="AJ20" s="114">
        <f t="shared" si="15"/>
        <v>0.4568874249954315</v>
      </c>
      <c r="AK20" s="115">
        <f t="shared" si="16"/>
        <v>0.1255359127518052</v>
      </c>
    </row>
    <row r="21" spans="1:37" ht="13" x14ac:dyDescent="0.3">
      <c r="A21" s="55" t="s">
        <v>101</v>
      </c>
      <c r="B21" s="56" t="s">
        <v>432</v>
      </c>
      <c r="C21" s="57" t="s">
        <v>433</v>
      </c>
      <c r="D21" s="77">
        <v>522753416</v>
      </c>
      <c r="E21" s="78">
        <v>59117652</v>
      </c>
      <c r="F21" s="79">
        <f t="shared" si="0"/>
        <v>581871068</v>
      </c>
      <c r="G21" s="77">
        <v>522753416</v>
      </c>
      <c r="H21" s="78">
        <v>59117652</v>
      </c>
      <c r="I21" s="79">
        <f t="shared" si="1"/>
        <v>581871068</v>
      </c>
      <c r="J21" s="77">
        <v>93413855</v>
      </c>
      <c r="K21" s="78">
        <v>21070676</v>
      </c>
      <c r="L21" s="78">
        <f t="shared" si="2"/>
        <v>114484531</v>
      </c>
      <c r="M21" s="95">
        <f t="shared" si="3"/>
        <v>0.19675240323170701</v>
      </c>
      <c r="N21" s="77">
        <v>121046253</v>
      </c>
      <c r="O21" s="78">
        <v>25514244</v>
      </c>
      <c r="P21" s="78">
        <f t="shared" si="4"/>
        <v>146560497</v>
      </c>
      <c r="Q21" s="95">
        <f t="shared" si="5"/>
        <v>0.25187795898454945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214460108</v>
      </c>
      <c r="AA21" s="78">
        <f t="shared" si="11"/>
        <v>46584920</v>
      </c>
      <c r="AB21" s="78">
        <f t="shared" si="12"/>
        <v>261045028</v>
      </c>
      <c r="AC21" s="95">
        <f t="shared" si="13"/>
        <v>0.44863036221625646</v>
      </c>
      <c r="AD21" s="77">
        <v>62830973</v>
      </c>
      <c r="AE21" s="78">
        <v>22300403</v>
      </c>
      <c r="AF21" s="78">
        <f t="shared" si="14"/>
        <v>85131376</v>
      </c>
      <c r="AG21" s="78">
        <v>518703713</v>
      </c>
      <c r="AH21" s="78">
        <v>692014619</v>
      </c>
      <c r="AI21" s="79">
        <v>209677158</v>
      </c>
      <c r="AJ21" s="114">
        <f t="shared" si="15"/>
        <v>0.40423299996697731</v>
      </c>
      <c r="AK21" s="115">
        <f t="shared" si="16"/>
        <v>0.72158026671623388</v>
      </c>
    </row>
    <row r="22" spans="1:37" ht="13" x14ac:dyDescent="0.3">
      <c r="A22" s="55" t="s">
        <v>101</v>
      </c>
      <c r="B22" s="56" t="s">
        <v>434</v>
      </c>
      <c r="C22" s="57" t="s">
        <v>435</v>
      </c>
      <c r="D22" s="77">
        <v>1265588350</v>
      </c>
      <c r="E22" s="78">
        <v>256199805</v>
      </c>
      <c r="F22" s="79">
        <f t="shared" si="0"/>
        <v>1521788155</v>
      </c>
      <c r="G22" s="77">
        <v>1265588350</v>
      </c>
      <c r="H22" s="78">
        <v>256199805</v>
      </c>
      <c r="I22" s="79">
        <f t="shared" si="1"/>
        <v>1521788155</v>
      </c>
      <c r="J22" s="77">
        <v>185569248</v>
      </c>
      <c r="K22" s="78">
        <v>80211163</v>
      </c>
      <c r="L22" s="78">
        <f t="shared" si="2"/>
        <v>265780411</v>
      </c>
      <c r="M22" s="95">
        <f t="shared" si="3"/>
        <v>0.1746500721054699</v>
      </c>
      <c r="N22" s="77">
        <v>243825449</v>
      </c>
      <c r="O22" s="78">
        <v>81433727</v>
      </c>
      <c r="P22" s="78">
        <f t="shared" si="4"/>
        <v>325259176</v>
      </c>
      <c r="Q22" s="95">
        <f t="shared" si="5"/>
        <v>0.21373485851583593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429394697</v>
      </c>
      <c r="AA22" s="78">
        <f t="shared" si="11"/>
        <v>161644890</v>
      </c>
      <c r="AB22" s="78">
        <f t="shared" si="12"/>
        <v>591039587</v>
      </c>
      <c r="AC22" s="95">
        <f t="shared" si="13"/>
        <v>0.3883849306213058</v>
      </c>
      <c r="AD22" s="77">
        <v>201037305</v>
      </c>
      <c r="AE22" s="78">
        <v>92807386</v>
      </c>
      <c r="AF22" s="78">
        <f t="shared" si="14"/>
        <v>293844691</v>
      </c>
      <c r="AG22" s="78">
        <v>1450308214</v>
      </c>
      <c r="AH22" s="78">
        <v>1350169855</v>
      </c>
      <c r="AI22" s="79">
        <v>509933432</v>
      </c>
      <c r="AJ22" s="114">
        <f t="shared" si="15"/>
        <v>0.35160349164236343</v>
      </c>
      <c r="AK22" s="115">
        <f t="shared" si="16"/>
        <v>0.10690846546552035</v>
      </c>
    </row>
    <row r="23" spans="1:37" ht="13" x14ac:dyDescent="0.3">
      <c r="A23" s="55" t="s">
        <v>101</v>
      </c>
      <c r="B23" s="56" t="s">
        <v>436</v>
      </c>
      <c r="C23" s="57" t="s">
        <v>437</v>
      </c>
      <c r="D23" s="77">
        <v>832967112</v>
      </c>
      <c r="E23" s="78">
        <v>155276149</v>
      </c>
      <c r="F23" s="79">
        <f t="shared" si="0"/>
        <v>988243261</v>
      </c>
      <c r="G23" s="77">
        <v>832967112</v>
      </c>
      <c r="H23" s="78">
        <v>155276149</v>
      </c>
      <c r="I23" s="79">
        <f t="shared" si="1"/>
        <v>988243261</v>
      </c>
      <c r="J23" s="77">
        <v>294728276</v>
      </c>
      <c r="K23" s="78">
        <v>32235292</v>
      </c>
      <c r="L23" s="78">
        <f t="shared" si="2"/>
        <v>326963568</v>
      </c>
      <c r="M23" s="95">
        <f t="shared" si="3"/>
        <v>0.33085332417966268</v>
      </c>
      <c r="N23" s="77">
        <v>177343705</v>
      </c>
      <c r="O23" s="78">
        <v>52930463</v>
      </c>
      <c r="P23" s="78">
        <f t="shared" si="4"/>
        <v>230274168</v>
      </c>
      <c r="Q23" s="95">
        <f t="shared" si="5"/>
        <v>0.23301364865062307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472071981</v>
      </c>
      <c r="AA23" s="78">
        <f t="shared" si="11"/>
        <v>85165755</v>
      </c>
      <c r="AB23" s="78">
        <f t="shared" si="12"/>
        <v>557237736</v>
      </c>
      <c r="AC23" s="95">
        <f t="shared" si="13"/>
        <v>0.56386697283028575</v>
      </c>
      <c r="AD23" s="77">
        <v>188769077</v>
      </c>
      <c r="AE23" s="78">
        <v>58595225</v>
      </c>
      <c r="AF23" s="78">
        <f t="shared" si="14"/>
        <v>247364302</v>
      </c>
      <c r="AG23" s="78">
        <v>951805656</v>
      </c>
      <c r="AH23" s="78">
        <v>954458779</v>
      </c>
      <c r="AI23" s="79">
        <v>407471933</v>
      </c>
      <c r="AJ23" s="114">
        <f t="shared" si="15"/>
        <v>0.42810413074494275</v>
      </c>
      <c r="AK23" s="115">
        <f t="shared" si="16"/>
        <v>-6.9088926178200172E-2</v>
      </c>
    </row>
    <row r="24" spans="1:37" ht="13" x14ac:dyDescent="0.3">
      <c r="A24" s="55" t="s">
        <v>116</v>
      </c>
      <c r="B24" s="56" t="s">
        <v>438</v>
      </c>
      <c r="C24" s="57" t="s">
        <v>439</v>
      </c>
      <c r="D24" s="77">
        <v>782952931</v>
      </c>
      <c r="E24" s="78">
        <v>40657500</v>
      </c>
      <c r="F24" s="79">
        <f t="shared" si="0"/>
        <v>823610431</v>
      </c>
      <c r="G24" s="77">
        <v>796475015</v>
      </c>
      <c r="H24" s="78">
        <v>47451941</v>
      </c>
      <c r="I24" s="79">
        <f t="shared" si="1"/>
        <v>843926956</v>
      </c>
      <c r="J24" s="77">
        <v>144403176</v>
      </c>
      <c r="K24" s="78">
        <v>1793550</v>
      </c>
      <c r="L24" s="78">
        <f t="shared" si="2"/>
        <v>146196726</v>
      </c>
      <c r="M24" s="95">
        <f t="shared" si="3"/>
        <v>0.17750713261668247</v>
      </c>
      <c r="N24" s="77">
        <v>261967219</v>
      </c>
      <c r="O24" s="78">
        <v>12688651</v>
      </c>
      <c r="P24" s="78">
        <f t="shared" si="4"/>
        <v>274655870</v>
      </c>
      <c r="Q24" s="95">
        <f t="shared" si="5"/>
        <v>0.33347789156400326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406370395</v>
      </c>
      <c r="AA24" s="78">
        <f t="shared" si="11"/>
        <v>14482201</v>
      </c>
      <c r="AB24" s="78">
        <f t="shared" si="12"/>
        <v>420852596</v>
      </c>
      <c r="AC24" s="95">
        <f t="shared" si="13"/>
        <v>0.5109850241806857</v>
      </c>
      <c r="AD24" s="77">
        <v>274416267</v>
      </c>
      <c r="AE24" s="78">
        <v>14057420</v>
      </c>
      <c r="AF24" s="78">
        <f t="shared" si="14"/>
        <v>288473687</v>
      </c>
      <c r="AG24" s="78">
        <v>836381738</v>
      </c>
      <c r="AH24" s="78">
        <v>1310907151</v>
      </c>
      <c r="AI24" s="79">
        <v>507378355</v>
      </c>
      <c r="AJ24" s="114">
        <f t="shared" si="15"/>
        <v>0.60663490359470285</v>
      </c>
      <c r="AK24" s="115">
        <f t="shared" si="16"/>
        <v>-4.7899748305293421E-2</v>
      </c>
    </row>
    <row r="25" spans="1:37" ht="14" x14ac:dyDescent="0.3">
      <c r="A25" s="58" t="s">
        <v>0</v>
      </c>
      <c r="B25" s="59" t="s">
        <v>440</v>
      </c>
      <c r="C25" s="60" t="s">
        <v>0</v>
      </c>
      <c r="D25" s="80">
        <f>SUM(D18:D24)</f>
        <v>12577593007</v>
      </c>
      <c r="E25" s="81">
        <f>SUM(E18:E24)</f>
        <v>937538385</v>
      </c>
      <c r="F25" s="82">
        <f t="shared" si="0"/>
        <v>13515131392</v>
      </c>
      <c r="G25" s="80">
        <f>SUM(G18:G24)</f>
        <v>12591115091</v>
      </c>
      <c r="H25" s="81">
        <f>SUM(H18:H24)</f>
        <v>944332826</v>
      </c>
      <c r="I25" s="82">
        <f t="shared" si="1"/>
        <v>13535447917</v>
      </c>
      <c r="J25" s="80">
        <f>SUM(J18:J24)</f>
        <v>2890423670</v>
      </c>
      <c r="K25" s="81">
        <f>SUM(K18:K24)</f>
        <v>178748829</v>
      </c>
      <c r="L25" s="81">
        <f t="shared" si="2"/>
        <v>3069172499</v>
      </c>
      <c r="M25" s="96">
        <f t="shared" si="3"/>
        <v>0.22709157683932935</v>
      </c>
      <c r="N25" s="80">
        <f>SUM(N18:N24)</f>
        <v>2868784926</v>
      </c>
      <c r="O25" s="81">
        <f>SUM(O18:O24)</f>
        <v>306107782</v>
      </c>
      <c r="P25" s="81">
        <f t="shared" si="4"/>
        <v>3174892708</v>
      </c>
      <c r="Q25" s="96">
        <f t="shared" si="5"/>
        <v>0.23491393578898623</v>
      </c>
      <c r="R25" s="80">
        <f>SUM(R18:R24)</f>
        <v>0</v>
      </c>
      <c r="S25" s="81">
        <f>SUM(S18:S24)</f>
        <v>0</v>
      </c>
      <c r="T25" s="81">
        <f t="shared" si="6"/>
        <v>0</v>
      </c>
      <c r="U25" s="96">
        <f t="shared" si="7"/>
        <v>0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f t="shared" si="10"/>
        <v>5759208596</v>
      </c>
      <c r="AA25" s="81">
        <f t="shared" si="11"/>
        <v>484856611</v>
      </c>
      <c r="AB25" s="81">
        <f t="shared" si="12"/>
        <v>6244065207</v>
      </c>
      <c r="AC25" s="96">
        <f t="shared" si="13"/>
        <v>0.46200551262831557</v>
      </c>
      <c r="AD25" s="80">
        <f>SUM(AD18:AD24)</f>
        <v>2883396735</v>
      </c>
      <c r="AE25" s="81">
        <f>SUM(AE18:AE24)</f>
        <v>306988373</v>
      </c>
      <c r="AF25" s="81">
        <f t="shared" si="14"/>
        <v>3190385108</v>
      </c>
      <c r="AG25" s="81">
        <f>SUM(AG18:AG24)</f>
        <v>12858646824</v>
      </c>
      <c r="AH25" s="81">
        <f>SUM(AH18:AH24)</f>
        <v>13864923549</v>
      </c>
      <c r="AI25" s="82">
        <f>SUM(AI18:AI24)</f>
        <v>5832821908</v>
      </c>
      <c r="AJ25" s="116">
        <f t="shared" si="15"/>
        <v>0.45361086495612735</v>
      </c>
      <c r="AK25" s="117">
        <f t="shared" si="16"/>
        <v>-4.8559654949342779E-3</v>
      </c>
    </row>
    <row r="26" spans="1:37" ht="13" x14ac:dyDescent="0.3">
      <c r="A26" s="55" t="s">
        <v>101</v>
      </c>
      <c r="B26" s="56" t="s">
        <v>441</v>
      </c>
      <c r="C26" s="57" t="s">
        <v>442</v>
      </c>
      <c r="D26" s="77">
        <v>1114601724</v>
      </c>
      <c r="E26" s="78">
        <v>123732799</v>
      </c>
      <c r="F26" s="79">
        <f t="shared" si="0"/>
        <v>1238334523</v>
      </c>
      <c r="G26" s="77">
        <v>1114601724</v>
      </c>
      <c r="H26" s="78">
        <v>123732799</v>
      </c>
      <c r="I26" s="79">
        <f t="shared" si="1"/>
        <v>1238334523</v>
      </c>
      <c r="J26" s="77">
        <v>297853394</v>
      </c>
      <c r="K26" s="78">
        <v>17214094</v>
      </c>
      <c r="L26" s="78">
        <f t="shared" si="2"/>
        <v>315067488</v>
      </c>
      <c r="M26" s="95">
        <f t="shared" si="3"/>
        <v>0.2544284134441433</v>
      </c>
      <c r="N26" s="77">
        <v>258965970</v>
      </c>
      <c r="O26" s="78">
        <v>34263212</v>
      </c>
      <c r="P26" s="78">
        <f t="shared" si="4"/>
        <v>293229182</v>
      </c>
      <c r="Q26" s="95">
        <f t="shared" si="5"/>
        <v>0.23679319000944948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556819364</v>
      </c>
      <c r="AA26" s="78">
        <f t="shared" si="11"/>
        <v>51477306</v>
      </c>
      <c r="AB26" s="78">
        <f t="shared" si="12"/>
        <v>608296670</v>
      </c>
      <c r="AC26" s="95">
        <f t="shared" si="13"/>
        <v>0.49122160345359278</v>
      </c>
      <c r="AD26" s="77">
        <v>236361614</v>
      </c>
      <c r="AE26" s="78">
        <v>23023709</v>
      </c>
      <c r="AF26" s="78">
        <f t="shared" si="14"/>
        <v>259385323</v>
      </c>
      <c r="AG26" s="78">
        <v>1196439766</v>
      </c>
      <c r="AH26" s="78">
        <v>1105279689</v>
      </c>
      <c r="AI26" s="79">
        <v>534281410</v>
      </c>
      <c r="AJ26" s="114">
        <f t="shared" si="15"/>
        <v>0.44655938826426472</v>
      </c>
      <c r="AK26" s="115">
        <f t="shared" si="16"/>
        <v>0.13047715502391788</v>
      </c>
    </row>
    <row r="27" spans="1:37" ht="13" x14ac:dyDescent="0.3">
      <c r="A27" s="55" t="s">
        <v>101</v>
      </c>
      <c r="B27" s="56" t="s">
        <v>443</v>
      </c>
      <c r="C27" s="57" t="s">
        <v>444</v>
      </c>
      <c r="D27" s="77">
        <v>1344289255</v>
      </c>
      <c r="E27" s="78">
        <v>358492510</v>
      </c>
      <c r="F27" s="79">
        <f t="shared" si="0"/>
        <v>1702781765</v>
      </c>
      <c r="G27" s="77">
        <v>1344289255</v>
      </c>
      <c r="H27" s="78">
        <v>358492510</v>
      </c>
      <c r="I27" s="79">
        <f t="shared" si="1"/>
        <v>1702781765</v>
      </c>
      <c r="J27" s="77">
        <v>322194803</v>
      </c>
      <c r="K27" s="78">
        <v>67980573</v>
      </c>
      <c r="L27" s="78">
        <f t="shared" si="2"/>
        <v>390175376</v>
      </c>
      <c r="M27" s="95">
        <f t="shared" si="3"/>
        <v>0.22913997789963414</v>
      </c>
      <c r="N27" s="77">
        <v>384267327</v>
      </c>
      <c r="O27" s="78">
        <v>100580739</v>
      </c>
      <c r="P27" s="78">
        <f t="shared" si="4"/>
        <v>484848066</v>
      </c>
      <c r="Q27" s="95">
        <f t="shared" si="5"/>
        <v>0.28473881736688672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706462130</v>
      </c>
      <c r="AA27" s="78">
        <f t="shared" si="11"/>
        <v>168561312</v>
      </c>
      <c r="AB27" s="78">
        <f t="shared" si="12"/>
        <v>875023442</v>
      </c>
      <c r="AC27" s="95">
        <f t="shared" si="13"/>
        <v>0.5138787952665208</v>
      </c>
      <c r="AD27" s="77">
        <v>406189332</v>
      </c>
      <c r="AE27" s="78">
        <v>68163168</v>
      </c>
      <c r="AF27" s="78">
        <f t="shared" si="14"/>
        <v>474352500</v>
      </c>
      <c r="AG27" s="78">
        <v>1766481744</v>
      </c>
      <c r="AH27" s="78">
        <v>1703851650</v>
      </c>
      <c r="AI27" s="79">
        <v>887769010</v>
      </c>
      <c r="AJ27" s="114">
        <f t="shared" si="15"/>
        <v>0.50256336529679979</v>
      </c>
      <c r="AK27" s="115">
        <f t="shared" si="16"/>
        <v>2.2126089775009072E-2</v>
      </c>
    </row>
    <row r="28" spans="1:37" ht="13" x14ac:dyDescent="0.3">
      <c r="A28" s="55" t="s">
        <v>101</v>
      </c>
      <c r="B28" s="56" t="s">
        <v>445</v>
      </c>
      <c r="C28" s="57" t="s">
        <v>446</v>
      </c>
      <c r="D28" s="77">
        <v>1875423413</v>
      </c>
      <c r="E28" s="78">
        <v>580182587</v>
      </c>
      <c r="F28" s="79">
        <f t="shared" si="0"/>
        <v>2455606000</v>
      </c>
      <c r="G28" s="77">
        <v>1875423413</v>
      </c>
      <c r="H28" s="78">
        <v>580182587</v>
      </c>
      <c r="I28" s="79">
        <f t="shared" si="1"/>
        <v>2455606000</v>
      </c>
      <c r="J28" s="77">
        <v>233783839</v>
      </c>
      <c r="K28" s="78">
        <v>45579063</v>
      </c>
      <c r="L28" s="78">
        <f t="shared" si="2"/>
        <v>279362902</v>
      </c>
      <c r="M28" s="95">
        <f t="shared" si="3"/>
        <v>0.11376536056680103</v>
      </c>
      <c r="N28" s="77">
        <v>365324937</v>
      </c>
      <c r="O28" s="78">
        <v>47131549</v>
      </c>
      <c r="P28" s="78">
        <f t="shared" si="4"/>
        <v>412456486</v>
      </c>
      <c r="Q28" s="95">
        <f t="shared" si="5"/>
        <v>0.16796525419794545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599108776</v>
      </c>
      <c r="AA28" s="78">
        <f t="shared" si="11"/>
        <v>92710612</v>
      </c>
      <c r="AB28" s="78">
        <f t="shared" si="12"/>
        <v>691819388</v>
      </c>
      <c r="AC28" s="95">
        <f t="shared" si="13"/>
        <v>0.28173061476474648</v>
      </c>
      <c r="AD28" s="77">
        <v>454310917</v>
      </c>
      <c r="AE28" s="78">
        <v>5178030</v>
      </c>
      <c r="AF28" s="78">
        <f t="shared" si="14"/>
        <v>459488947</v>
      </c>
      <c r="AG28" s="78">
        <v>2287354980</v>
      </c>
      <c r="AH28" s="78">
        <v>2576693500</v>
      </c>
      <c r="AI28" s="79">
        <v>732888044</v>
      </c>
      <c r="AJ28" s="114">
        <f t="shared" si="15"/>
        <v>0.32040852880649073</v>
      </c>
      <c r="AK28" s="115">
        <f t="shared" si="16"/>
        <v>-0.10235819883606467</v>
      </c>
    </row>
    <row r="29" spans="1:37" ht="13" x14ac:dyDescent="0.3">
      <c r="A29" s="55" t="s">
        <v>101</v>
      </c>
      <c r="B29" s="56" t="s">
        <v>81</v>
      </c>
      <c r="C29" s="57" t="s">
        <v>82</v>
      </c>
      <c r="D29" s="77">
        <v>4556980897</v>
      </c>
      <c r="E29" s="78">
        <v>720934000</v>
      </c>
      <c r="F29" s="79">
        <f t="shared" si="0"/>
        <v>5277914897</v>
      </c>
      <c r="G29" s="77">
        <v>4556980897</v>
      </c>
      <c r="H29" s="78">
        <v>720934000</v>
      </c>
      <c r="I29" s="79">
        <f t="shared" si="1"/>
        <v>5277914897</v>
      </c>
      <c r="J29" s="77">
        <v>1117659208</v>
      </c>
      <c r="K29" s="78">
        <v>149170828</v>
      </c>
      <c r="L29" s="78">
        <f t="shared" si="2"/>
        <v>1266830036</v>
      </c>
      <c r="M29" s="95">
        <f t="shared" si="3"/>
        <v>0.24002471823107155</v>
      </c>
      <c r="N29" s="77">
        <v>1179582648</v>
      </c>
      <c r="O29" s="78">
        <v>228997712</v>
      </c>
      <c r="P29" s="78">
        <f t="shared" si="4"/>
        <v>1408580360</v>
      </c>
      <c r="Q29" s="95">
        <f t="shared" si="5"/>
        <v>0.26688197659281054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2297241856</v>
      </c>
      <c r="AA29" s="78">
        <f t="shared" si="11"/>
        <v>378168540</v>
      </c>
      <c r="AB29" s="78">
        <f t="shared" si="12"/>
        <v>2675410396</v>
      </c>
      <c r="AC29" s="95">
        <f t="shared" si="13"/>
        <v>0.50690669482388206</v>
      </c>
      <c r="AD29" s="77">
        <v>1091424672</v>
      </c>
      <c r="AE29" s="78">
        <v>191313993</v>
      </c>
      <c r="AF29" s="78">
        <f t="shared" si="14"/>
        <v>1282738665</v>
      </c>
      <c r="AG29" s="78">
        <v>4905273512</v>
      </c>
      <c r="AH29" s="78">
        <v>5084831290</v>
      </c>
      <c r="AI29" s="79">
        <v>2469557999</v>
      </c>
      <c r="AJ29" s="114">
        <f t="shared" si="15"/>
        <v>0.50344960234298963</v>
      </c>
      <c r="AK29" s="115">
        <f t="shared" si="16"/>
        <v>9.8103922828271406E-2</v>
      </c>
    </row>
    <row r="30" spans="1:37" ht="13" x14ac:dyDescent="0.3">
      <c r="A30" s="55" t="s">
        <v>116</v>
      </c>
      <c r="B30" s="56" t="s">
        <v>447</v>
      </c>
      <c r="C30" s="57" t="s">
        <v>448</v>
      </c>
      <c r="D30" s="77">
        <v>303772341</v>
      </c>
      <c r="E30" s="78">
        <v>205633023</v>
      </c>
      <c r="F30" s="79">
        <f t="shared" si="0"/>
        <v>509405364</v>
      </c>
      <c r="G30" s="77">
        <v>303772341</v>
      </c>
      <c r="H30" s="78">
        <v>205633023</v>
      </c>
      <c r="I30" s="79">
        <f t="shared" si="1"/>
        <v>509405364</v>
      </c>
      <c r="J30" s="77">
        <v>72683499</v>
      </c>
      <c r="K30" s="78">
        <v>45718514</v>
      </c>
      <c r="L30" s="78">
        <f t="shared" si="2"/>
        <v>118402013</v>
      </c>
      <c r="M30" s="95">
        <f t="shared" si="3"/>
        <v>0.23243181436149934</v>
      </c>
      <c r="N30" s="77">
        <v>79877136</v>
      </c>
      <c r="O30" s="78">
        <v>43155899</v>
      </c>
      <c r="P30" s="78">
        <f t="shared" si="4"/>
        <v>123033035</v>
      </c>
      <c r="Q30" s="95">
        <f t="shared" si="5"/>
        <v>0.2415228493746289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152560635</v>
      </c>
      <c r="AA30" s="78">
        <f t="shared" si="11"/>
        <v>88874413</v>
      </c>
      <c r="AB30" s="78">
        <f t="shared" si="12"/>
        <v>241435048</v>
      </c>
      <c r="AC30" s="95">
        <f t="shared" si="13"/>
        <v>0.47395466373612821</v>
      </c>
      <c r="AD30" s="77">
        <v>88136187</v>
      </c>
      <c r="AE30" s="78">
        <v>19091938</v>
      </c>
      <c r="AF30" s="78">
        <f t="shared" si="14"/>
        <v>107228125</v>
      </c>
      <c r="AG30" s="78">
        <v>396393486</v>
      </c>
      <c r="AH30" s="78">
        <v>414292908</v>
      </c>
      <c r="AI30" s="79">
        <v>191468656</v>
      </c>
      <c r="AJ30" s="114">
        <f t="shared" si="15"/>
        <v>0.48302674681187874</v>
      </c>
      <c r="AK30" s="115">
        <f t="shared" si="16"/>
        <v>0.14739519132690226</v>
      </c>
    </row>
    <row r="31" spans="1:37" ht="14" x14ac:dyDescent="0.3">
      <c r="A31" s="58" t="s">
        <v>0</v>
      </c>
      <c r="B31" s="59" t="s">
        <v>449</v>
      </c>
      <c r="C31" s="60" t="s">
        <v>0</v>
      </c>
      <c r="D31" s="80">
        <f>SUM(D26:D30)</f>
        <v>9195067630</v>
      </c>
      <c r="E31" s="81">
        <f>SUM(E26:E30)</f>
        <v>1988974919</v>
      </c>
      <c r="F31" s="82">
        <f t="shared" si="0"/>
        <v>11184042549</v>
      </c>
      <c r="G31" s="80">
        <f>SUM(G26:G30)</f>
        <v>9195067630</v>
      </c>
      <c r="H31" s="81">
        <f>SUM(H26:H30)</f>
        <v>1988974919</v>
      </c>
      <c r="I31" s="82">
        <f t="shared" si="1"/>
        <v>11184042549</v>
      </c>
      <c r="J31" s="80">
        <f>SUM(J26:J30)</f>
        <v>2044174743</v>
      </c>
      <c r="K31" s="81">
        <f>SUM(K26:K30)</f>
        <v>325663072</v>
      </c>
      <c r="L31" s="81">
        <f t="shared" si="2"/>
        <v>2369837815</v>
      </c>
      <c r="M31" s="96">
        <f t="shared" si="3"/>
        <v>0.21189456358174305</v>
      </c>
      <c r="N31" s="80">
        <f>SUM(N26:N30)</f>
        <v>2268018018</v>
      </c>
      <c r="O31" s="81">
        <f>SUM(O26:O30)</f>
        <v>454129111</v>
      </c>
      <c r="P31" s="81">
        <f t="shared" si="4"/>
        <v>2722147129</v>
      </c>
      <c r="Q31" s="96">
        <f t="shared" si="5"/>
        <v>0.24339563418805088</v>
      </c>
      <c r="R31" s="80">
        <f>SUM(R26:R30)</f>
        <v>0</v>
      </c>
      <c r="S31" s="81">
        <f>SUM(S26:S30)</f>
        <v>0</v>
      </c>
      <c r="T31" s="81">
        <f t="shared" si="6"/>
        <v>0</v>
      </c>
      <c r="U31" s="96">
        <f t="shared" si="7"/>
        <v>0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f t="shared" si="10"/>
        <v>4312192761</v>
      </c>
      <c r="AA31" s="81">
        <f t="shared" si="11"/>
        <v>779792183</v>
      </c>
      <c r="AB31" s="81">
        <f t="shared" si="12"/>
        <v>5091984944</v>
      </c>
      <c r="AC31" s="96">
        <f t="shared" si="13"/>
        <v>0.4552901977697939</v>
      </c>
      <c r="AD31" s="80">
        <f>SUM(AD26:AD30)</f>
        <v>2276422722</v>
      </c>
      <c r="AE31" s="81">
        <f>SUM(AE26:AE30)</f>
        <v>306770838</v>
      </c>
      <c r="AF31" s="81">
        <f t="shared" si="14"/>
        <v>2583193560</v>
      </c>
      <c r="AG31" s="81">
        <f>SUM(AG26:AG30)</f>
        <v>10551943488</v>
      </c>
      <c r="AH31" s="81">
        <f>SUM(AH26:AH30)</f>
        <v>10884949037</v>
      </c>
      <c r="AI31" s="82">
        <f>SUM(AI26:AI30)</f>
        <v>4815965119</v>
      </c>
      <c r="AJ31" s="116">
        <f t="shared" si="15"/>
        <v>0.45640550714442946</v>
      </c>
      <c r="AK31" s="117">
        <f t="shared" si="16"/>
        <v>5.3791388749049096E-2</v>
      </c>
    </row>
    <row r="32" spans="1:37" ht="14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32002455787</v>
      </c>
      <c r="E32" s="84">
        <f>SUM(E9:E16,E18:E24,E26:E30)</f>
        <v>4013221064</v>
      </c>
      <c r="F32" s="85">
        <f t="shared" si="0"/>
        <v>36015676851</v>
      </c>
      <c r="G32" s="83">
        <f>SUM(G9:G16,G18:G24,G26:G30)</f>
        <v>32015977871</v>
      </c>
      <c r="H32" s="84">
        <f>SUM(H9:H16,H18:H24,H26:H30)</f>
        <v>4020015505</v>
      </c>
      <c r="I32" s="85">
        <f t="shared" si="1"/>
        <v>36035993376</v>
      </c>
      <c r="J32" s="83">
        <f>SUM(J9:J16,J18:J24,J26:J30)</f>
        <v>7219249653</v>
      </c>
      <c r="K32" s="84">
        <f>SUM(K9:K16,K18:K24,K26:K30)</f>
        <v>691830329</v>
      </c>
      <c r="L32" s="84">
        <f t="shared" si="2"/>
        <v>7911079982</v>
      </c>
      <c r="M32" s="97">
        <f t="shared" si="3"/>
        <v>0.21965656829743416</v>
      </c>
      <c r="N32" s="83">
        <f>SUM(N9:N16,N18:N24,N26:N30)</f>
        <v>7486491960</v>
      </c>
      <c r="O32" s="84">
        <f>SUM(O9:O16,O18:O24,O26:O30)</f>
        <v>1029818375</v>
      </c>
      <c r="P32" s="84">
        <f t="shared" si="4"/>
        <v>8516310335</v>
      </c>
      <c r="Q32" s="97">
        <f t="shared" si="5"/>
        <v>0.23646120466464421</v>
      </c>
      <c r="R32" s="83">
        <f>SUM(R9:R16,R18:R24,R26:R30)</f>
        <v>0</v>
      </c>
      <c r="S32" s="84">
        <f>SUM(S9:S16,S18:S24,S26:S30)</f>
        <v>0</v>
      </c>
      <c r="T32" s="84">
        <f t="shared" si="6"/>
        <v>0</v>
      </c>
      <c r="U32" s="97">
        <f t="shared" si="7"/>
        <v>0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f t="shared" si="10"/>
        <v>14705741613</v>
      </c>
      <c r="AA32" s="84">
        <f t="shared" si="11"/>
        <v>1721648704</v>
      </c>
      <c r="AB32" s="84">
        <f t="shared" si="12"/>
        <v>16427390317</v>
      </c>
      <c r="AC32" s="97">
        <f t="shared" si="13"/>
        <v>0.45611777296207839</v>
      </c>
      <c r="AD32" s="83">
        <f>SUM(AD9:AD16,AD18:AD24,AD26:AD30)</f>
        <v>7164665309</v>
      </c>
      <c r="AE32" s="84">
        <f>SUM(AE9:AE16,AE18:AE24,AE26:AE30)</f>
        <v>924526313</v>
      </c>
      <c r="AF32" s="84">
        <f t="shared" si="14"/>
        <v>8089191622</v>
      </c>
      <c r="AG32" s="84">
        <f>SUM(AG9:AG16,AG18:AG24,AG26:AG30)</f>
        <v>34778693800</v>
      </c>
      <c r="AH32" s="84">
        <f>SUM(AH9:AH16,AH18:AH24,AH26:AH30)</f>
        <v>36870863115</v>
      </c>
      <c r="AI32" s="85">
        <f>SUM(AI9:AI16,AI18:AI24,AI26:AI30)</f>
        <v>15287082945</v>
      </c>
      <c r="AJ32" s="118">
        <f t="shared" si="15"/>
        <v>0.43955310779958046</v>
      </c>
      <c r="AK32" s="119">
        <f t="shared" si="16"/>
        <v>5.2801161470618974E-2</v>
      </c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7F26C4-264D-499F-8300-0BBCFDCDABBB}"/>
</file>

<file path=customXml/itemProps2.xml><?xml version="1.0" encoding="utf-8"?>
<ds:datastoreItem xmlns:ds="http://schemas.openxmlformats.org/officeDocument/2006/customXml" ds:itemID="{5DB31E5C-07B7-4E38-A02A-7D39DEAEFA04}"/>
</file>

<file path=customXml/itemProps3.xml><?xml version="1.0" encoding="utf-8"?>
<ds:datastoreItem xmlns:ds="http://schemas.openxmlformats.org/officeDocument/2006/customXml" ds:itemID="{F230E7A2-8206-453C-ADBA-CF89CAB75A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2026-02-02T11:33:43Z</dcterms:created>
  <dcterms:modified xsi:type="dcterms:W3CDTF">2026-02-02T11:36:20Z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